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4.xml" ContentType="application/vnd.openxmlformats-officedocument.spreadsheetml.work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drawings/drawing6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X:\Otdel_02\__О_Животноводства\_____________СВОДКА по молоку не трогать\3. РЕЙТИНГИ ЕЖЕНЕДЕЛЬНЫЕ\"/>
    </mc:Choice>
  </mc:AlternateContent>
  <bookViews>
    <workbookView xWindow="0" yWindow="0" windowWidth="28770" windowHeight="10245" tabRatio="897" firstSheet="2" activeTab="4"/>
  </bookViews>
  <sheets>
    <sheet name="Молоко с начала года" sheetId="1" r:id="rId1"/>
    <sheet name="промрасчет" sheetId="42" r:id="rId2"/>
    <sheet name="Рейтинг" sheetId="41" r:id="rId3"/>
    <sheet name="Исходный для набора" sheetId="2" r:id="rId4"/>
    <sheet name="Сгруппированный" sheetId="50" r:id="rId5"/>
    <sheet name="ДИНАМИКА 2022" sheetId="51" r:id="rId6"/>
    <sheet name="ДИНАМИКА 2021" sheetId="45" r:id="rId7"/>
    <sheet name="Динамика 2020" sheetId="47" r:id="rId8"/>
    <sheet name="Динамика 2019" sheetId="48" r:id="rId9"/>
    <sheet name="Динамина 2018" sheetId="43" r:id="rId10"/>
    <sheet name="Динамина 2017" sheetId="38" r:id="rId11"/>
    <sheet name="Динамика 2016 натур" sheetId="34" r:id="rId12"/>
    <sheet name="Динамика 2015" sheetId="39" r:id="rId13"/>
    <sheet name="Динамика 2014" sheetId="9" r:id="rId14"/>
    <sheet name="Динамика 2013" sheetId="8" r:id="rId15"/>
    <sheet name="Динамика 2012" sheetId="7" r:id="rId16"/>
    <sheet name="Динамика 2011" sheetId="6" r:id="rId17"/>
    <sheet name="Динамика 2010" sheetId="5" r:id="rId18"/>
    <sheet name="Динамика 2009г" sheetId="4" r:id="rId19"/>
    <sheet name="Динамика 2016" sheetId="14" state="hidden" r:id="rId20"/>
    <sheet name="ДИНАМИКА 2008 2007" sheetId="10" r:id="rId21"/>
    <sheet name="валовка в течении месяца" sheetId="11" r:id="rId22"/>
    <sheet name="продуктивность в течен месяца" sheetId="12" r:id="rId23"/>
    <sheet name="Диаграмма3" sheetId="49" r:id="rId24"/>
    <sheet name="валовка помесячноза год" sheetId="13" r:id="rId25"/>
    <sheet name="Диаграмма1" sheetId="40" r:id="rId26"/>
  </sheets>
  <definedNames>
    <definedName name="_GoBack" localSheetId="2">Рейтинг!$I$6</definedName>
    <definedName name="Z_77C8D547_F0D3_4B7A_94A2_94B6358D7709_.wvu.Cols" localSheetId="3" hidden="1">'Исходный для набора'!$O:$O</definedName>
    <definedName name="Z_77C8D547_F0D3_4B7A_94A2_94B6358D7709_.wvu.Cols" localSheetId="22" hidden="1">'продуктивность в течен месяца'!$A:$C,'продуктивность в течен месяца'!$E:$G</definedName>
    <definedName name="Z_77C8D547_F0D3_4B7A_94A2_94B6358D7709_.wvu.Cols" localSheetId="4" hidden="1">Сгруппированный!#REF!</definedName>
    <definedName name="Z_77C8D547_F0D3_4B7A_94A2_94B6358D7709_.wvu.PrintArea" localSheetId="3" hidden="1">'Исходный для набора'!$A$1:$V$54</definedName>
    <definedName name="Z_77C8D547_F0D3_4B7A_94A2_94B6358D7709_.wvu.PrintArea" localSheetId="4" hidden="1">Сгруппированный!$A$1:$L$66</definedName>
    <definedName name="Z_77C8D547_F0D3_4B7A_94A2_94B6358D7709_.wvu.PrintTitles" localSheetId="24" hidden="1">'валовка помесячноза год'!$3:$3</definedName>
    <definedName name="Z_77C8D547_F0D3_4B7A_94A2_94B6358D7709_.wvu.Rows" localSheetId="4" hidden="1">Сгруппированный!$1:$1</definedName>
    <definedName name="Z_89A73F7A_C89E_4527_AEEB_D06379023611_.wvu.Cols" localSheetId="3" hidden="1">'Исходный для набора'!$O:$O</definedName>
    <definedName name="Z_89A73F7A_C89E_4527_AEEB_D06379023611_.wvu.Cols" localSheetId="22" hidden="1">'продуктивность в течен месяца'!$A:$C,'продуктивность в течен месяца'!$E:$G</definedName>
    <definedName name="Z_89A73F7A_C89E_4527_AEEB_D06379023611_.wvu.Cols" localSheetId="4" hidden="1">Сгруппированный!#REF!</definedName>
    <definedName name="Z_89A73F7A_C89E_4527_AEEB_D06379023611_.wvu.PrintArea" localSheetId="3" hidden="1">'Исходный для набора'!$A$1:$V$54</definedName>
    <definedName name="Z_89A73F7A_C89E_4527_AEEB_D06379023611_.wvu.PrintArea" localSheetId="4" hidden="1">Сгруппированный!$A$1:$L$66</definedName>
    <definedName name="Z_89A73F7A_C89E_4527_AEEB_D06379023611_.wvu.PrintTitles" localSheetId="24" hidden="1">'валовка помесячноза год'!$3:$3</definedName>
    <definedName name="Z_89A73F7A_C89E_4527_AEEB_D06379023611_.wvu.Rows" localSheetId="4" hidden="1">Сгруппированный!$1:$1</definedName>
    <definedName name="_xlnm.Print_Titles" localSheetId="24">'валовка помесячноза год'!$3:$3</definedName>
    <definedName name="_xlnm.Print_Area" localSheetId="3">'Исходный для набора'!$A$1:$Y$50</definedName>
    <definedName name="_xlnm.Print_Area" localSheetId="4">Сгруппированный!$A$2:$L$65</definedName>
  </definedNames>
  <calcPr calcId="152511"/>
  <customWorkbookViews>
    <customWorkbookView name="demina - Личное представление" guid="{77C8D547-F0D3-4B7A-94A2-94B6358D7709}" mergeInterval="0" personalView="1" maximized="1" xWindow="1" yWindow="1" windowWidth="1916" windowHeight="850" tabRatio="914" activeSheetId="2"/>
    <customWorkbookView name="animals - Личное представление" guid="{89A73F7A-C89E-4527-AEEB-D06379023611}" mergeInterval="0" personalView="1" maximized="1" xWindow="1" yWindow="1" windowWidth="1916" windowHeight="850" tabRatio="914" activeSheetId="2"/>
  </customWorkbookViews>
</workbook>
</file>

<file path=xl/calcChain.xml><?xml version="1.0" encoding="utf-8"?>
<calcChain xmlns="http://schemas.openxmlformats.org/spreadsheetml/2006/main">
  <c r="I9" i="2" l="1"/>
  <c r="I25" i="2"/>
  <c r="I20" i="2" l="1"/>
  <c r="I21" i="2"/>
  <c r="I22" i="2"/>
  <c r="I23" i="2"/>
  <c r="G43" i="2"/>
  <c r="B43" i="2"/>
  <c r="C43" i="2"/>
  <c r="D43" i="2"/>
  <c r="E43" i="2"/>
  <c r="F43" i="2"/>
  <c r="Y43" i="2" l="1"/>
  <c r="U42" i="2" l="1"/>
  <c r="AK43" i="51" l="1"/>
  <c r="U40" i="51"/>
  <c r="C40" i="51"/>
  <c r="AM38" i="51"/>
  <c r="AJ38" i="51"/>
  <c r="AI38" i="51"/>
  <c r="AG38" i="51"/>
  <c r="AF38" i="51"/>
  <c r="AC38" i="51"/>
  <c r="AB38" i="51"/>
  <c r="Z38" i="51"/>
  <c r="Y38" i="51"/>
  <c r="W38" i="51"/>
  <c r="V38" i="51"/>
  <c r="S38" i="51"/>
  <c r="R38" i="51"/>
  <c r="P38" i="51"/>
  <c r="O38" i="51"/>
  <c r="M38" i="51"/>
  <c r="L38" i="51"/>
  <c r="I38" i="51"/>
  <c r="H38" i="51"/>
  <c r="F38" i="51"/>
  <c r="F42" i="51" s="1"/>
  <c r="E38" i="51"/>
  <c r="C38" i="51"/>
  <c r="B38" i="51"/>
  <c r="P43" i="51" l="1"/>
  <c r="C42" i="51"/>
  <c r="M43" i="51"/>
  <c r="F39" i="51"/>
  <c r="F40" i="51"/>
  <c r="I42" i="51" l="1"/>
  <c r="F43" i="51"/>
  <c r="I40" i="51"/>
  <c r="I39" i="51"/>
  <c r="M40" i="51" l="1"/>
  <c r="M39" i="51"/>
  <c r="P40" i="51" l="1"/>
  <c r="P41" i="51" s="1"/>
  <c r="P39" i="51"/>
  <c r="S43" i="51" l="1"/>
  <c r="S40" i="51"/>
  <c r="S39" i="51"/>
  <c r="W39" i="51" l="1"/>
  <c r="Z39" i="51" s="1"/>
  <c r="W40" i="51"/>
  <c r="W41" i="51" s="1"/>
  <c r="AC40" i="51" l="1"/>
  <c r="AC39" i="51"/>
  <c r="AG40" i="51" l="1"/>
  <c r="AG39" i="51"/>
  <c r="AJ40" i="51" l="1"/>
  <c r="AJ39" i="51"/>
  <c r="AM40" i="51" l="1"/>
  <c r="AM39" i="51"/>
  <c r="X43" i="2" l="1"/>
  <c r="O9" i="2" l="1"/>
  <c r="P9" i="2"/>
  <c r="Q9" i="2" s="1"/>
  <c r="R9" i="2"/>
  <c r="S9" i="2"/>
  <c r="T9" i="2"/>
  <c r="U9" i="2" l="1"/>
  <c r="W43" i="2" l="1"/>
  <c r="H43" i="2"/>
  <c r="H48" i="2" l="1"/>
  <c r="I43" i="2"/>
  <c r="W46" i="2"/>
  <c r="A3" i="50" l="1"/>
  <c r="A4" i="50"/>
  <c r="B60" i="50" s="1"/>
  <c r="F4" i="50"/>
  <c r="J6" i="50"/>
  <c r="E7" i="50"/>
  <c r="H61" i="50" s="1"/>
  <c r="G7" i="50"/>
  <c r="I7" i="50"/>
  <c r="N8" i="50"/>
  <c r="B11" i="50"/>
  <c r="D11" i="50"/>
  <c r="E11" i="50"/>
  <c r="F11" i="50"/>
  <c r="L11" i="50"/>
  <c r="M11" i="50"/>
  <c r="N11" i="50"/>
  <c r="O11" i="50"/>
  <c r="B12" i="50"/>
  <c r="D12" i="50"/>
  <c r="E12" i="50"/>
  <c r="F12" i="50"/>
  <c r="L12" i="50"/>
  <c r="M12" i="50"/>
  <c r="N12" i="50"/>
  <c r="O12" i="50"/>
  <c r="B13" i="50"/>
  <c r="D13" i="50"/>
  <c r="E13" i="50"/>
  <c r="F13" i="50"/>
  <c r="L13" i="50"/>
  <c r="M13" i="50"/>
  <c r="N13" i="50"/>
  <c r="O13" i="50"/>
  <c r="B14" i="50"/>
  <c r="D14" i="50"/>
  <c r="E14" i="50"/>
  <c r="F14" i="50"/>
  <c r="G14" i="50"/>
  <c r="H14" i="50"/>
  <c r="I14" i="50"/>
  <c r="L14" i="50"/>
  <c r="M14" i="50"/>
  <c r="N14" i="50"/>
  <c r="O14" i="50"/>
  <c r="B15" i="50"/>
  <c r="D15" i="50"/>
  <c r="E15" i="50"/>
  <c r="F15" i="50"/>
  <c r="L15" i="50"/>
  <c r="M15" i="50"/>
  <c r="N15" i="50"/>
  <c r="O15" i="50"/>
  <c r="B16" i="50"/>
  <c r="D16" i="50"/>
  <c r="E16" i="50"/>
  <c r="F16" i="50"/>
  <c r="L16" i="50"/>
  <c r="M16" i="50"/>
  <c r="N16" i="50"/>
  <c r="O16" i="50"/>
  <c r="B17" i="50"/>
  <c r="D17" i="50"/>
  <c r="E17" i="50"/>
  <c r="F17" i="50"/>
  <c r="L17" i="50"/>
  <c r="M17" i="50"/>
  <c r="N17" i="50"/>
  <c r="O17" i="50"/>
  <c r="B18" i="50"/>
  <c r="D18" i="50"/>
  <c r="E18" i="50"/>
  <c r="F18" i="50"/>
  <c r="L18" i="50"/>
  <c r="M18" i="50"/>
  <c r="N18" i="50"/>
  <c r="O18" i="50"/>
  <c r="B19" i="50"/>
  <c r="D19" i="50"/>
  <c r="E19" i="50"/>
  <c r="F19" i="50"/>
  <c r="L19" i="50"/>
  <c r="M19" i="50"/>
  <c r="N19" i="50"/>
  <c r="O19" i="50"/>
  <c r="B20" i="50"/>
  <c r="D20" i="50"/>
  <c r="E20" i="50"/>
  <c r="F20" i="50"/>
  <c r="L20" i="50"/>
  <c r="M20" i="50"/>
  <c r="N20" i="50"/>
  <c r="O20" i="50"/>
  <c r="B23" i="50"/>
  <c r="D23" i="50"/>
  <c r="E23" i="50"/>
  <c r="F23" i="50"/>
  <c r="L23" i="50"/>
  <c r="M23" i="50"/>
  <c r="N23" i="50"/>
  <c r="O23" i="50"/>
  <c r="B24" i="50"/>
  <c r="D24" i="50"/>
  <c r="E24" i="50"/>
  <c r="F24" i="50"/>
  <c r="L24" i="50"/>
  <c r="M24" i="50"/>
  <c r="N24" i="50"/>
  <c r="O24" i="50"/>
  <c r="B25" i="50"/>
  <c r="D25" i="50"/>
  <c r="E25" i="50"/>
  <c r="F25" i="50"/>
  <c r="L25" i="50"/>
  <c r="M25" i="50"/>
  <c r="N25" i="50"/>
  <c r="O25" i="50"/>
  <c r="B26" i="50"/>
  <c r="D26" i="50"/>
  <c r="E26" i="50"/>
  <c r="F26" i="50"/>
  <c r="L26" i="50"/>
  <c r="M26" i="50"/>
  <c r="N26" i="50"/>
  <c r="O26" i="50"/>
  <c r="B27" i="50"/>
  <c r="D27" i="50"/>
  <c r="E27" i="50"/>
  <c r="F27" i="50"/>
  <c r="L27" i="50"/>
  <c r="M27" i="50"/>
  <c r="N27" i="50"/>
  <c r="O27" i="50"/>
  <c r="B28" i="50"/>
  <c r="D28" i="50"/>
  <c r="E28" i="50"/>
  <c r="F28" i="50"/>
  <c r="L28" i="50"/>
  <c r="M28" i="50"/>
  <c r="N28" i="50"/>
  <c r="O28" i="50"/>
  <c r="B31" i="50"/>
  <c r="D31" i="50"/>
  <c r="E31" i="50"/>
  <c r="F31" i="50"/>
  <c r="L31" i="50"/>
  <c r="M31" i="50"/>
  <c r="N31" i="50"/>
  <c r="O31" i="50"/>
  <c r="B32" i="50"/>
  <c r="D32" i="50"/>
  <c r="E32" i="50"/>
  <c r="F32" i="50"/>
  <c r="L32" i="50"/>
  <c r="M32" i="50"/>
  <c r="N32" i="50"/>
  <c r="O32" i="50"/>
  <c r="B33" i="50"/>
  <c r="D33" i="50"/>
  <c r="E33" i="50"/>
  <c r="F33" i="50"/>
  <c r="L33" i="50"/>
  <c r="M33" i="50"/>
  <c r="N33" i="50"/>
  <c r="O33" i="50"/>
  <c r="B34" i="50"/>
  <c r="D34" i="50"/>
  <c r="E34" i="50"/>
  <c r="F34" i="50"/>
  <c r="L34" i="50"/>
  <c r="M34" i="50"/>
  <c r="N34" i="50"/>
  <c r="O34" i="50"/>
  <c r="B35" i="50"/>
  <c r="D35" i="50"/>
  <c r="E35" i="50"/>
  <c r="F35" i="50"/>
  <c r="L35" i="50"/>
  <c r="M35" i="50"/>
  <c r="N35" i="50"/>
  <c r="O35" i="50"/>
  <c r="B36" i="50"/>
  <c r="D36" i="50"/>
  <c r="E36" i="50"/>
  <c r="F36" i="50"/>
  <c r="L36" i="50"/>
  <c r="M36" i="50"/>
  <c r="N36" i="50"/>
  <c r="O36" i="50"/>
  <c r="B37" i="50"/>
  <c r="D37" i="50"/>
  <c r="E37" i="50"/>
  <c r="F37" i="50"/>
  <c r="L37" i="50"/>
  <c r="M37" i="50"/>
  <c r="N37" i="50"/>
  <c r="O37" i="50"/>
  <c r="B40" i="50"/>
  <c r="D40" i="50"/>
  <c r="E40" i="50"/>
  <c r="F40" i="50"/>
  <c r="L40" i="50"/>
  <c r="M40" i="50"/>
  <c r="N40" i="50"/>
  <c r="O40" i="50"/>
  <c r="B41" i="50"/>
  <c r="D41" i="50"/>
  <c r="E41" i="50"/>
  <c r="F41" i="50"/>
  <c r="L41" i="50"/>
  <c r="M41" i="50"/>
  <c r="N41" i="50"/>
  <c r="O41" i="50"/>
  <c r="B42" i="50"/>
  <c r="D42" i="50"/>
  <c r="E42" i="50"/>
  <c r="F42" i="50"/>
  <c r="L42" i="50"/>
  <c r="M42" i="50"/>
  <c r="N42" i="50"/>
  <c r="O42" i="50"/>
  <c r="B43" i="50"/>
  <c r="D43" i="50"/>
  <c r="E43" i="50"/>
  <c r="F43" i="50"/>
  <c r="L43" i="50"/>
  <c r="M43" i="50"/>
  <c r="N43" i="50"/>
  <c r="O43" i="50"/>
  <c r="B44" i="50"/>
  <c r="D44" i="50"/>
  <c r="E44" i="50"/>
  <c r="F44" i="50"/>
  <c r="L44" i="50"/>
  <c r="M44" i="50"/>
  <c r="N44" i="50"/>
  <c r="O44" i="50"/>
  <c r="B45" i="50"/>
  <c r="D45" i="50"/>
  <c r="E45" i="50"/>
  <c r="F45" i="50"/>
  <c r="L45" i="50"/>
  <c r="M45" i="50"/>
  <c r="N45" i="50"/>
  <c r="O45" i="50"/>
  <c r="B46" i="50"/>
  <c r="D46" i="50"/>
  <c r="E46" i="50"/>
  <c r="F46" i="50"/>
  <c r="L46" i="50"/>
  <c r="M46" i="50"/>
  <c r="N46" i="50"/>
  <c r="O46" i="50"/>
  <c r="B49" i="50"/>
  <c r="D49" i="50"/>
  <c r="E49" i="50"/>
  <c r="F49" i="50"/>
  <c r="L49" i="50"/>
  <c r="M49" i="50"/>
  <c r="N49" i="50"/>
  <c r="O49" i="50"/>
  <c r="B50" i="50"/>
  <c r="D50" i="50"/>
  <c r="E50" i="50"/>
  <c r="F50" i="50"/>
  <c r="L50" i="50"/>
  <c r="M50" i="50"/>
  <c r="N50" i="50"/>
  <c r="O50" i="50"/>
  <c r="B51" i="50"/>
  <c r="D51" i="50"/>
  <c r="E51" i="50"/>
  <c r="F51" i="50"/>
  <c r="L51" i="50"/>
  <c r="M51" i="50"/>
  <c r="N51" i="50"/>
  <c r="O51" i="50"/>
  <c r="B52" i="50"/>
  <c r="D52" i="50"/>
  <c r="E52" i="50"/>
  <c r="F52" i="50"/>
  <c r="I52" i="50"/>
  <c r="L52" i="50"/>
  <c r="M52" i="50"/>
  <c r="N52" i="50"/>
  <c r="O52" i="50"/>
  <c r="A63" i="50"/>
  <c r="A64" i="50"/>
  <c r="A65" i="50"/>
  <c r="E38" i="50" l="1"/>
  <c r="F29" i="50"/>
  <c r="F38" i="50"/>
  <c r="F47" i="50"/>
  <c r="F53" i="50"/>
  <c r="E53" i="50"/>
  <c r="E47" i="50"/>
  <c r="E29" i="50"/>
  <c r="N29" i="50"/>
  <c r="F21" i="50"/>
  <c r="E21" i="50"/>
  <c r="D21" i="50"/>
  <c r="L53" i="50"/>
  <c r="O21" i="50"/>
  <c r="B53" i="50"/>
  <c r="N53" i="50"/>
  <c r="N21" i="50"/>
  <c r="N47" i="50"/>
  <c r="N38" i="50"/>
  <c r="O29" i="50"/>
  <c r="D47" i="50"/>
  <c r="D29" i="50"/>
  <c r="M29" i="50"/>
  <c r="L38" i="50"/>
  <c r="L21" i="50"/>
  <c r="L47" i="50"/>
  <c r="L29" i="50"/>
  <c r="M47" i="50"/>
  <c r="M53" i="50"/>
  <c r="M38" i="50"/>
  <c r="D38" i="50"/>
  <c r="D53" i="50"/>
  <c r="O47" i="50"/>
  <c r="O38" i="50"/>
  <c r="O53" i="50"/>
  <c r="B38" i="50"/>
  <c r="B29" i="50"/>
  <c r="M21" i="50"/>
  <c r="B47" i="50"/>
  <c r="B21" i="50"/>
  <c r="I38" i="50" l="1"/>
  <c r="I47" i="50"/>
  <c r="G38" i="50"/>
  <c r="H38" i="50" s="1"/>
  <c r="I29" i="50"/>
  <c r="J21" i="50"/>
  <c r="G53" i="50"/>
  <c r="H53" i="50" s="1"/>
  <c r="G47" i="50"/>
  <c r="G29" i="50"/>
  <c r="H29" i="50" s="1"/>
  <c r="I21" i="50"/>
  <c r="J53" i="50"/>
  <c r="C53" i="50"/>
  <c r="I53" i="50"/>
  <c r="C38" i="50"/>
  <c r="J38" i="50"/>
  <c r="J29" i="50"/>
  <c r="C29" i="50"/>
  <c r="C47" i="50"/>
  <c r="J47" i="50"/>
  <c r="C21" i="50"/>
  <c r="G21" i="50"/>
  <c r="H21" i="50" s="1"/>
  <c r="K47" i="50" l="1"/>
  <c r="K38" i="50"/>
  <c r="H47" i="50"/>
  <c r="K53" i="50"/>
  <c r="K29" i="50"/>
  <c r="K21" i="50"/>
  <c r="M38" i="47"/>
  <c r="I38" i="47"/>
  <c r="W38" i="45" l="1"/>
  <c r="F38" i="45" l="1"/>
  <c r="F42" i="45" l="1"/>
  <c r="B55" i="50" l="1"/>
  <c r="B63" i="50" s="1"/>
  <c r="I17" i="2" l="1"/>
  <c r="C49" i="50" s="1"/>
  <c r="I19" i="2"/>
  <c r="C44" i="50" s="1"/>
  <c r="C50" i="50"/>
  <c r="P38" i="45" l="1"/>
  <c r="S38" i="45"/>
  <c r="F38" i="47" l="1"/>
  <c r="W38" i="47"/>
  <c r="A7" i="42" l="1"/>
  <c r="C11" i="50" l="1"/>
  <c r="H50" i="2" l="1"/>
  <c r="D65" i="50" s="1"/>
  <c r="O55" i="50"/>
  <c r="C55" i="50" l="1"/>
  <c r="M55" i="50"/>
  <c r="C38" i="47"/>
  <c r="M38" i="48" l="1"/>
  <c r="D63" i="50" l="1"/>
  <c r="AA48" i="2" l="1"/>
  <c r="AK43" i="45"/>
  <c r="U40" i="45"/>
  <c r="C40" i="45"/>
  <c r="AM38" i="45"/>
  <c r="AJ38" i="45"/>
  <c r="AI38" i="45"/>
  <c r="AG38" i="45"/>
  <c r="AF38" i="45"/>
  <c r="AC38" i="45"/>
  <c r="AB38" i="45"/>
  <c r="Z38" i="45"/>
  <c r="Y38" i="45"/>
  <c r="V38" i="45"/>
  <c r="R38" i="45"/>
  <c r="O38" i="45"/>
  <c r="M38" i="45"/>
  <c r="L38" i="45"/>
  <c r="I38" i="45"/>
  <c r="C38" i="45"/>
  <c r="H38" i="45"/>
  <c r="E38" i="45"/>
  <c r="B38" i="45"/>
  <c r="I42" i="2"/>
  <c r="C52" i="50" s="1"/>
  <c r="F40" i="45" l="1"/>
  <c r="C42" i="45"/>
  <c r="F39" i="45"/>
  <c r="F43" i="45" s="1"/>
  <c r="M43" i="45"/>
  <c r="P43" i="45"/>
  <c r="I39" i="45" l="1"/>
  <c r="I42" i="45"/>
  <c r="I40" i="45"/>
  <c r="P38" i="48"/>
  <c r="I27" i="2"/>
  <c r="C28" i="50" s="1"/>
  <c r="I28" i="2"/>
  <c r="C42" i="50" s="1"/>
  <c r="M40" i="45" l="1"/>
  <c r="M39" i="45"/>
  <c r="I39" i="43"/>
  <c r="P39" i="45" l="1"/>
  <c r="S43" i="45" s="1"/>
  <c r="P40" i="45"/>
  <c r="P41" i="45" s="1"/>
  <c r="B8" i="47"/>
  <c r="B9" i="47"/>
  <c r="B10" i="47"/>
  <c r="B11" i="47"/>
  <c r="B12" i="47"/>
  <c r="B13" i="47"/>
  <c r="B14" i="47"/>
  <c r="B15" i="47"/>
  <c r="B16" i="47"/>
  <c r="B17" i="47"/>
  <c r="B18" i="47"/>
  <c r="B19" i="47"/>
  <c r="B20" i="47"/>
  <c r="B21" i="47"/>
  <c r="B22" i="47"/>
  <c r="B23" i="47"/>
  <c r="B24" i="47"/>
  <c r="B25" i="47"/>
  <c r="B26" i="47"/>
  <c r="B27" i="47"/>
  <c r="B28" i="47"/>
  <c r="B29" i="47"/>
  <c r="B30" i="47"/>
  <c r="B31" i="47"/>
  <c r="B32" i="47"/>
  <c r="B33" i="47"/>
  <c r="B34" i="47"/>
  <c r="B35" i="47"/>
  <c r="B36" i="47"/>
  <c r="B37" i="47"/>
  <c r="B7" i="47"/>
  <c r="AI38" i="47"/>
  <c r="AF38" i="47"/>
  <c r="AB38" i="47"/>
  <c r="Y38" i="47"/>
  <c r="V38" i="47"/>
  <c r="R38" i="47"/>
  <c r="O38" i="47"/>
  <c r="L38" i="47"/>
  <c r="E8" i="47"/>
  <c r="E9" i="47"/>
  <c r="E10" i="47"/>
  <c r="E11" i="47"/>
  <c r="E12" i="47"/>
  <c r="E13" i="47"/>
  <c r="E14" i="47"/>
  <c r="E15" i="47"/>
  <c r="E16" i="47"/>
  <c r="E17" i="47"/>
  <c r="E18" i="47"/>
  <c r="E19" i="47"/>
  <c r="E20" i="47"/>
  <c r="E21" i="47"/>
  <c r="E22" i="47"/>
  <c r="E23" i="47"/>
  <c r="E24" i="47"/>
  <c r="E25" i="47"/>
  <c r="E26" i="47"/>
  <c r="E27" i="47"/>
  <c r="E28" i="47"/>
  <c r="E29" i="47"/>
  <c r="E30" i="47"/>
  <c r="E31" i="47"/>
  <c r="E32" i="47"/>
  <c r="E33" i="47"/>
  <c r="E34" i="47"/>
  <c r="E35" i="47"/>
  <c r="E36" i="47"/>
  <c r="E37" i="47"/>
  <c r="E7" i="47"/>
  <c r="H8" i="47"/>
  <c r="H9" i="47"/>
  <c r="H10" i="47"/>
  <c r="H11" i="47"/>
  <c r="H12" i="47"/>
  <c r="H13" i="47"/>
  <c r="H14" i="47"/>
  <c r="H15" i="47"/>
  <c r="H16" i="47"/>
  <c r="H17" i="47"/>
  <c r="H18" i="47"/>
  <c r="H19" i="47"/>
  <c r="H20" i="47"/>
  <c r="H21" i="47"/>
  <c r="H22" i="47"/>
  <c r="H23" i="47"/>
  <c r="H24" i="47"/>
  <c r="H25" i="47"/>
  <c r="H26" i="47"/>
  <c r="H27" i="47"/>
  <c r="H28" i="47"/>
  <c r="H29" i="47"/>
  <c r="H30" i="47"/>
  <c r="H31" i="47"/>
  <c r="H32" i="47"/>
  <c r="H33" i="47"/>
  <c r="H34" i="47"/>
  <c r="H35" i="47"/>
  <c r="H36" i="47"/>
  <c r="H37" i="47"/>
  <c r="H7" i="47"/>
  <c r="I18" i="2"/>
  <c r="C40" i="50" s="1"/>
  <c r="S39" i="45" l="1"/>
  <c r="W40" i="45" s="1"/>
  <c r="W41" i="45" s="1"/>
  <c r="S40" i="45"/>
  <c r="B38" i="47"/>
  <c r="E38" i="47"/>
  <c r="H38" i="47"/>
  <c r="J17" i="47"/>
  <c r="J18" i="47"/>
  <c r="J19" i="47"/>
  <c r="J20" i="47"/>
  <c r="J21" i="47"/>
  <c r="J22" i="47"/>
  <c r="J23" i="47"/>
  <c r="J24" i="47"/>
  <c r="J25" i="47"/>
  <c r="J26" i="47"/>
  <c r="J27" i="47"/>
  <c r="J28" i="47"/>
  <c r="J29" i="47"/>
  <c r="J30" i="47"/>
  <c r="J31" i="47"/>
  <c r="J32" i="47"/>
  <c r="J33" i="47"/>
  <c r="J34" i="47"/>
  <c r="J35" i="47"/>
  <c r="J36" i="47"/>
  <c r="J37" i="47"/>
  <c r="W39" i="45" l="1"/>
  <c r="Z39" i="45" s="1"/>
  <c r="AC40" i="45" s="1"/>
  <c r="AC39" i="45"/>
  <c r="J9" i="47"/>
  <c r="J10" i="47"/>
  <c r="J11" i="47"/>
  <c r="J12" i="47"/>
  <c r="J13" i="47"/>
  <c r="J14" i="47"/>
  <c r="J15" i="47"/>
  <c r="J16" i="47"/>
  <c r="J8" i="47"/>
  <c r="AG40" i="45" l="1"/>
  <c r="AG39" i="45"/>
  <c r="I38" i="48"/>
  <c r="AJ40" i="45" l="1"/>
  <c r="AJ39" i="45"/>
  <c r="AM40" i="45" l="1"/>
  <c r="AM39" i="45"/>
  <c r="J43" i="2"/>
  <c r="H49" i="2" s="1"/>
  <c r="D64" i="50" l="1"/>
  <c r="F63" i="50" s="1"/>
  <c r="D55" i="50"/>
  <c r="B64" i="50" s="1"/>
  <c r="F39" i="43"/>
  <c r="F38" i="48"/>
  <c r="C38" i="48"/>
  <c r="F40" i="48" s="1"/>
  <c r="U40" i="48"/>
  <c r="C40" i="48"/>
  <c r="AM38" i="48"/>
  <c r="AJ38" i="48"/>
  <c r="AG38" i="48"/>
  <c r="AC38" i="48"/>
  <c r="AB38" i="48"/>
  <c r="Z38" i="48"/>
  <c r="Y38" i="48"/>
  <c r="W38" i="48"/>
  <c r="V38" i="48"/>
  <c r="S38" i="48"/>
  <c r="R38" i="48"/>
  <c r="O38" i="48"/>
  <c r="L38" i="48"/>
  <c r="H38" i="48"/>
  <c r="E38" i="48"/>
  <c r="B38" i="48"/>
  <c r="AK43" i="47"/>
  <c r="U40" i="47"/>
  <c r="C40" i="47"/>
  <c r="AM38" i="47"/>
  <c r="AJ38" i="47"/>
  <c r="AG38" i="47"/>
  <c r="AC38" i="47"/>
  <c r="Z38" i="47"/>
  <c r="S38" i="47"/>
  <c r="P38" i="47"/>
  <c r="F42" i="47"/>
  <c r="V43" i="2"/>
  <c r="H46" i="2"/>
  <c r="J46" i="2"/>
  <c r="B65" i="50" s="1"/>
  <c r="N55" i="50"/>
  <c r="N43" i="2"/>
  <c r="F55" i="50" s="1"/>
  <c r="H64" i="50" s="1"/>
  <c r="M43" i="2"/>
  <c r="I10" i="2"/>
  <c r="C31" i="50" s="1"/>
  <c r="I11" i="2"/>
  <c r="C24" i="50" s="1"/>
  <c r="I12" i="2"/>
  <c r="C23" i="50" s="1"/>
  <c r="I13" i="2"/>
  <c r="C27" i="50" s="1"/>
  <c r="I14" i="2"/>
  <c r="C32" i="50" s="1"/>
  <c r="I15" i="2"/>
  <c r="C13" i="50" s="1"/>
  <c r="I16" i="2"/>
  <c r="C26" i="50" s="1"/>
  <c r="C15" i="50"/>
  <c r="C17" i="50"/>
  <c r="C12" i="50"/>
  <c r="I24" i="2"/>
  <c r="C43" i="50" s="1"/>
  <c r="C46" i="50"/>
  <c r="I26" i="2"/>
  <c r="C45" i="50" s="1"/>
  <c r="I29" i="2"/>
  <c r="C34" i="50" s="1"/>
  <c r="I30" i="2"/>
  <c r="C16" i="50" s="1"/>
  <c r="I31" i="2"/>
  <c r="C37" i="50" s="1"/>
  <c r="I32" i="2"/>
  <c r="C51" i="50" s="1"/>
  <c r="I33" i="2"/>
  <c r="C18" i="50" s="1"/>
  <c r="I34" i="2"/>
  <c r="C19" i="50" s="1"/>
  <c r="I35" i="2"/>
  <c r="C25" i="50" s="1"/>
  <c r="I36" i="2"/>
  <c r="C14" i="50" s="1"/>
  <c r="I37" i="2"/>
  <c r="C33" i="50" s="1"/>
  <c r="I38" i="2"/>
  <c r="C35" i="50" s="1"/>
  <c r="I39" i="2"/>
  <c r="C20" i="50" s="1"/>
  <c r="I40" i="2"/>
  <c r="C36" i="50" s="1"/>
  <c r="I41" i="2"/>
  <c r="C41" i="50" s="1"/>
  <c r="L55" i="50" l="1"/>
  <c r="E55" i="50"/>
  <c r="H63" i="50" s="1"/>
  <c r="P43" i="2"/>
  <c r="G55" i="50" s="1"/>
  <c r="R43" i="2"/>
  <c r="I55" i="50" s="1"/>
  <c r="K46" i="2"/>
  <c r="M46" i="2"/>
  <c r="T43" i="2"/>
  <c r="J55" i="50" s="1"/>
  <c r="M43" i="47"/>
  <c r="F39" i="48"/>
  <c r="F39" i="47"/>
  <c r="F40" i="47"/>
  <c r="P43" i="47"/>
  <c r="I40" i="47" l="1"/>
  <c r="I44" i="47"/>
  <c r="I40" i="48"/>
  <c r="I39" i="48"/>
  <c r="M39" i="48" s="1"/>
  <c r="U43" i="2"/>
  <c r="K55" i="50" s="1"/>
  <c r="I39" i="47"/>
  <c r="M39" i="47" s="1"/>
  <c r="P39" i="47" s="1"/>
  <c r="S39" i="47" s="1"/>
  <c r="I42" i="47"/>
  <c r="S45" i="47" l="1"/>
  <c r="W39" i="47"/>
  <c r="Z40" i="47" s="1"/>
  <c r="M40" i="48"/>
  <c r="M40" i="47"/>
  <c r="P13" i="2"/>
  <c r="G27" i="50" s="1"/>
  <c r="P14" i="2"/>
  <c r="G32" i="50" s="1"/>
  <c r="P15" i="2"/>
  <c r="G13" i="50" s="1"/>
  <c r="P16" i="2"/>
  <c r="G26" i="50" s="1"/>
  <c r="P17" i="2"/>
  <c r="G49" i="50" s="1"/>
  <c r="P18" i="2"/>
  <c r="G40" i="50" s="1"/>
  <c r="P19" i="2"/>
  <c r="G44" i="50" s="1"/>
  <c r="P20" i="2"/>
  <c r="G15" i="50" s="1"/>
  <c r="P21" i="2"/>
  <c r="G17" i="50" s="1"/>
  <c r="P22" i="2"/>
  <c r="G50" i="50" s="1"/>
  <c r="P23" i="2"/>
  <c r="G12" i="50" s="1"/>
  <c r="G43" i="50"/>
  <c r="P25" i="2"/>
  <c r="G46" i="50" s="1"/>
  <c r="P26" i="2"/>
  <c r="G45" i="50" s="1"/>
  <c r="P27" i="2"/>
  <c r="G28" i="50" s="1"/>
  <c r="P28" i="2"/>
  <c r="G42" i="50" s="1"/>
  <c r="P29" i="2"/>
  <c r="G34" i="50" s="1"/>
  <c r="P30" i="2"/>
  <c r="G16" i="50" s="1"/>
  <c r="P31" i="2"/>
  <c r="G37" i="50" s="1"/>
  <c r="P32" i="2"/>
  <c r="G51" i="50" s="1"/>
  <c r="P33" i="2"/>
  <c r="G18" i="50" s="1"/>
  <c r="P34" i="2"/>
  <c r="G19" i="50" s="1"/>
  <c r="P35" i="2"/>
  <c r="G25" i="50" s="1"/>
  <c r="P37" i="2"/>
  <c r="G33" i="50" s="1"/>
  <c r="P38" i="2"/>
  <c r="G35" i="50" s="1"/>
  <c r="P39" i="2"/>
  <c r="G20" i="50" s="1"/>
  <c r="P40" i="2"/>
  <c r="G36" i="50" s="1"/>
  <c r="P41" i="2"/>
  <c r="G41" i="50" s="1"/>
  <c r="G52" i="50"/>
  <c r="P12" i="2"/>
  <c r="G23" i="50" s="1"/>
  <c r="P10" i="2"/>
  <c r="G31" i="50" s="1"/>
  <c r="P11" i="2"/>
  <c r="G24" i="50" s="1"/>
  <c r="G11" i="50"/>
  <c r="P40" i="48" l="1"/>
  <c r="P39" i="48"/>
  <c r="P40" i="47"/>
  <c r="P41" i="47" s="1"/>
  <c r="H52" i="50"/>
  <c r="S40" i="48" l="1"/>
  <c r="S39" i="48"/>
  <c r="S43" i="47"/>
  <c r="S40" i="47"/>
  <c r="W40" i="48" l="1"/>
  <c r="W39" i="48"/>
  <c r="Z39" i="48" s="1"/>
  <c r="W40" i="47"/>
  <c r="Z39" i="47"/>
  <c r="AC40" i="48" l="1"/>
  <c r="AC39" i="48"/>
  <c r="AC40" i="47"/>
  <c r="AC39" i="47"/>
  <c r="AG40" i="48" l="1"/>
  <c r="AG39" i="48"/>
  <c r="AG40" i="47"/>
  <c r="AG39" i="47"/>
  <c r="AJ40" i="48" l="1"/>
  <c r="AJ39" i="48"/>
  <c r="AJ39" i="47"/>
  <c r="AM39" i="47" s="1"/>
  <c r="AJ40" i="47"/>
  <c r="AM40" i="48" l="1"/>
  <c r="AM39" i="48"/>
  <c r="AM40" i="47"/>
  <c r="S32" i="2"/>
  <c r="Q14" i="2" l="1"/>
  <c r="H32" i="50" s="1"/>
  <c r="AN18" i="43" l="1"/>
  <c r="R32" i="2" l="1"/>
  <c r="I51" i="50" s="1"/>
  <c r="M39" i="38" l="1"/>
  <c r="C39" i="43" l="1"/>
  <c r="C39" i="34"/>
  <c r="C39" i="38"/>
  <c r="F41" i="38" s="1"/>
  <c r="F41" i="34" l="1"/>
  <c r="F41" i="43"/>
  <c r="F40" i="43"/>
  <c r="I11" i="50"/>
  <c r="J11" i="50"/>
  <c r="O10" i="2"/>
  <c r="Q10" i="2"/>
  <c r="H31" i="50" s="1"/>
  <c r="R10" i="2"/>
  <c r="I31" i="50" s="1"/>
  <c r="S10" i="2"/>
  <c r="T10" i="2"/>
  <c r="J31" i="50" s="1"/>
  <c r="O11" i="2"/>
  <c r="R11" i="2"/>
  <c r="I24" i="50" s="1"/>
  <c r="S11" i="2"/>
  <c r="T11" i="2"/>
  <c r="J24" i="50" s="1"/>
  <c r="O12" i="2"/>
  <c r="Q12" i="2"/>
  <c r="H23" i="50" s="1"/>
  <c r="R12" i="2"/>
  <c r="I23" i="50" s="1"/>
  <c r="S12" i="2"/>
  <c r="T12" i="2"/>
  <c r="J23" i="50" s="1"/>
  <c r="O13" i="2"/>
  <c r="Q13" i="2"/>
  <c r="H27" i="50" s="1"/>
  <c r="R13" i="2"/>
  <c r="I27" i="50" s="1"/>
  <c r="S13" i="2"/>
  <c r="T13" i="2"/>
  <c r="J27" i="50" s="1"/>
  <c r="O14" i="2"/>
  <c r="R14" i="2"/>
  <c r="I32" i="50" s="1"/>
  <c r="S14" i="2"/>
  <c r="T14" i="2"/>
  <c r="J32" i="50" s="1"/>
  <c r="O15" i="2"/>
  <c r="R15" i="2"/>
  <c r="I13" i="50" s="1"/>
  <c r="S15" i="2"/>
  <c r="T15" i="2"/>
  <c r="J13" i="50" s="1"/>
  <c r="O16" i="2"/>
  <c r="R16" i="2"/>
  <c r="I26" i="50" s="1"/>
  <c r="S16" i="2"/>
  <c r="T16" i="2"/>
  <c r="J26" i="50" s="1"/>
  <c r="O17" i="2"/>
  <c r="Q17" i="2"/>
  <c r="H49" i="50" s="1"/>
  <c r="R17" i="2"/>
  <c r="I49" i="50" s="1"/>
  <c r="S17" i="2"/>
  <c r="T17" i="2"/>
  <c r="J49" i="50" s="1"/>
  <c r="O18" i="2"/>
  <c r="R18" i="2"/>
  <c r="I40" i="50" s="1"/>
  <c r="S18" i="2"/>
  <c r="T18" i="2"/>
  <c r="J40" i="50" s="1"/>
  <c r="O19" i="2"/>
  <c r="R19" i="2"/>
  <c r="I44" i="50" s="1"/>
  <c r="S19" i="2"/>
  <c r="T19" i="2"/>
  <c r="J44" i="50" s="1"/>
  <c r="O20" i="2"/>
  <c r="Q20" i="2"/>
  <c r="H15" i="50" s="1"/>
  <c r="R20" i="2"/>
  <c r="S20" i="2"/>
  <c r="T20" i="2"/>
  <c r="J15" i="50" s="1"/>
  <c r="O21" i="2"/>
  <c r="R21" i="2"/>
  <c r="I17" i="50" s="1"/>
  <c r="S21" i="2"/>
  <c r="T21" i="2"/>
  <c r="J17" i="50" s="1"/>
  <c r="O22" i="2"/>
  <c r="R22" i="2"/>
  <c r="I50" i="50" s="1"/>
  <c r="S22" i="2"/>
  <c r="T22" i="2"/>
  <c r="J50" i="50" s="1"/>
  <c r="O23" i="2"/>
  <c r="R23" i="2"/>
  <c r="I12" i="50" s="1"/>
  <c r="S23" i="2"/>
  <c r="T23" i="2"/>
  <c r="J12" i="50" s="1"/>
  <c r="O24" i="2"/>
  <c r="H43" i="50"/>
  <c r="I43" i="50"/>
  <c r="T24" i="2"/>
  <c r="J43" i="50" s="1"/>
  <c r="O25" i="2"/>
  <c r="R25" i="2"/>
  <c r="I46" i="50" s="1"/>
  <c r="S25" i="2"/>
  <c r="T25" i="2"/>
  <c r="J46" i="50" s="1"/>
  <c r="O26" i="2"/>
  <c r="R26" i="2"/>
  <c r="I45" i="50" s="1"/>
  <c r="S26" i="2"/>
  <c r="T26" i="2"/>
  <c r="J45" i="50" s="1"/>
  <c r="O27" i="2"/>
  <c r="Q27" i="2"/>
  <c r="H28" i="50" s="1"/>
  <c r="R27" i="2"/>
  <c r="I28" i="50" s="1"/>
  <c r="S27" i="2"/>
  <c r="T27" i="2"/>
  <c r="J28" i="50" s="1"/>
  <c r="O28" i="2"/>
  <c r="Q28" i="2"/>
  <c r="H42" i="50" s="1"/>
  <c r="R28" i="2"/>
  <c r="I42" i="50" s="1"/>
  <c r="S28" i="2"/>
  <c r="T28" i="2"/>
  <c r="J42" i="50" s="1"/>
  <c r="O29" i="2"/>
  <c r="R29" i="2"/>
  <c r="I34" i="50" s="1"/>
  <c r="S29" i="2"/>
  <c r="T29" i="2"/>
  <c r="J34" i="50" s="1"/>
  <c r="O30" i="2"/>
  <c r="Q30" i="2"/>
  <c r="H16" i="50" s="1"/>
  <c r="R30" i="2"/>
  <c r="I16" i="50" s="1"/>
  <c r="S30" i="2"/>
  <c r="T30" i="2"/>
  <c r="J16" i="50" s="1"/>
  <c r="O31" i="2"/>
  <c r="R31" i="2"/>
  <c r="I37" i="50" s="1"/>
  <c r="S31" i="2"/>
  <c r="T31" i="2"/>
  <c r="J37" i="50" s="1"/>
  <c r="U32" i="2"/>
  <c r="K51" i="50" s="1"/>
  <c r="T32" i="2"/>
  <c r="J51" i="50" s="1"/>
  <c r="O33" i="2"/>
  <c r="R33" i="2"/>
  <c r="I18" i="50" s="1"/>
  <c r="S33" i="2"/>
  <c r="T33" i="2"/>
  <c r="J18" i="50" s="1"/>
  <c r="O34" i="2"/>
  <c r="Q34" i="2"/>
  <c r="H19" i="50" s="1"/>
  <c r="R34" i="2"/>
  <c r="I19" i="50" s="1"/>
  <c r="S34" i="2"/>
  <c r="T34" i="2"/>
  <c r="J19" i="50" s="1"/>
  <c r="O35" i="2"/>
  <c r="R35" i="2"/>
  <c r="I25" i="50" s="1"/>
  <c r="S35" i="2"/>
  <c r="T35" i="2"/>
  <c r="J25" i="50" s="1"/>
  <c r="O36" i="2"/>
  <c r="T36" i="2"/>
  <c r="J14" i="50" s="1"/>
  <c r="U36" i="2"/>
  <c r="K14" i="50" s="1"/>
  <c r="O37" i="2"/>
  <c r="Q37" i="2"/>
  <c r="H33" i="50" s="1"/>
  <c r="R37" i="2"/>
  <c r="I33" i="50" s="1"/>
  <c r="S37" i="2"/>
  <c r="T37" i="2"/>
  <c r="J33" i="50" s="1"/>
  <c r="O38" i="2"/>
  <c r="R38" i="2"/>
  <c r="I35" i="50" s="1"/>
  <c r="S38" i="2"/>
  <c r="T38" i="2"/>
  <c r="J35" i="50" s="1"/>
  <c r="O39" i="2"/>
  <c r="Q39" i="2"/>
  <c r="H20" i="50" s="1"/>
  <c r="R39" i="2"/>
  <c r="I20" i="50" s="1"/>
  <c r="S39" i="2"/>
  <c r="T39" i="2"/>
  <c r="J20" i="50" s="1"/>
  <c r="O40" i="2"/>
  <c r="R40" i="2"/>
  <c r="I36" i="50" s="1"/>
  <c r="S40" i="2"/>
  <c r="T40" i="2"/>
  <c r="J36" i="50" s="1"/>
  <c r="O41" i="2"/>
  <c r="R41" i="2"/>
  <c r="I41" i="50" s="1"/>
  <c r="S41" i="2"/>
  <c r="T41" i="2"/>
  <c r="J41" i="50" s="1"/>
  <c r="O42" i="2"/>
  <c r="T42" i="2"/>
  <c r="J52" i="50" s="1"/>
  <c r="K43" i="2"/>
  <c r="L43" i="2"/>
  <c r="O43" i="2"/>
  <c r="U20" i="2" l="1"/>
  <c r="K15" i="50" s="1"/>
  <c r="I15" i="50"/>
  <c r="U33" i="2"/>
  <c r="K18" i="50" s="1"/>
  <c r="I41" i="43"/>
  <c r="I40" i="43"/>
  <c r="M41" i="43" s="1"/>
  <c r="Q11" i="2"/>
  <c r="H24" i="50" s="1"/>
  <c r="Q41" i="2"/>
  <c r="H41" i="50" s="1"/>
  <c r="Q40" i="2"/>
  <c r="H36" i="50" s="1"/>
  <c r="Q38" i="2"/>
  <c r="H35" i="50" s="1"/>
  <c r="Q35" i="2"/>
  <c r="H25" i="50" s="1"/>
  <c r="Q33" i="2"/>
  <c r="H18" i="50" s="1"/>
  <c r="Q31" i="2"/>
  <c r="H37" i="50" s="1"/>
  <c r="Q29" i="2"/>
  <c r="H34" i="50" s="1"/>
  <c r="Q26" i="2"/>
  <c r="H45" i="50" s="1"/>
  <c r="Q25" i="2"/>
  <c r="H46" i="50" s="1"/>
  <c r="Q23" i="2"/>
  <c r="H12" i="50" s="1"/>
  <c r="Q22" i="2"/>
  <c r="H50" i="50" s="1"/>
  <c r="Q19" i="2"/>
  <c r="H44" i="50" s="1"/>
  <c r="Q18" i="2"/>
  <c r="H40" i="50" s="1"/>
  <c r="Q16" i="2"/>
  <c r="H26" i="50" s="1"/>
  <c r="Q15" i="2"/>
  <c r="H13" i="50" s="1"/>
  <c r="H11" i="50"/>
  <c r="K52" i="50"/>
  <c r="S43" i="2"/>
  <c r="Q21" i="2"/>
  <c r="H17" i="50" s="1"/>
  <c r="U19" i="2"/>
  <c r="K44" i="50" s="1"/>
  <c r="U17" i="2"/>
  <c r="K49" i="50" s="1"/>
  <c r="U13" i="2"/>
  <c r="K27" i="50" s="1"/>
  <c r="U39" i="2"/>
  <c r="K20" i="50" s="1"/>
  <c r="U24" i="2"/>
  <c r="K43" i="50" s="1"/>
  <c r="U22" i="2"/>
  <c r="K50" i="50" s="1"/>
  <c r="U30" i="2"/>
  <c r="K16" i="50" s="1"/>
  <c r="U14" i="2"/>
  <c r="K32" i="50" s="1"/>
  <c r="U16" i="2"/>
  <c r="K26" i="50" s="1"/>
  <c r="U27" i="2"/>
  <c r="K28" i="50" s="1"/>
  <c r="U21" i="2"/>
  <c r="K17" i="50" s="1"/>
  <c r="U29" i="2"/>
  <c r="K34" i="50" s="1"/>
  <c r="U26" i="2"/>
  <c r="K45" i="50" s="1"/>
  <c r="U23" i="2"/>
  <c r="K12" i="50" s="1"/>
  <c r="U15" i="2"/>
  <c r="K13" i="50" s="1"/>
  <c r="U12" i="2"/>
  <c r="K23" i="50" s="1"/>
  <c r="U10" i="2"/>
  <c r="K31" i="50" s="1"/>
  <c r="U31" i="2"/>
  <c r="K37" i="50" s="1"/>
  <c r="U28" i="2"/>
  <c r="K42" i="50" s="1"/>
  <c r="U25" i="2"/>
  <c r="K46" i="50" s="1"/>
  <c r="U18" i="2"/>
  <c r="K40" i="50" s="1"/>
  <c r="U11" i="2"/>
  <c r="K24" i="50" s="1"/>
  <c r="Q32" i="2"/>
  <c r="H51" i="50" s="1"/>
  <c r="U41" i="2"/>
  <c r="K41" i="50" s="1"/>
  <c r="U40" i="2"/>
  <c r="K36" i="50" s="1"/>
  <c r="U38" i="2"/>
  <c r="K35" i="50" s="1"/>
  <c r="U37" i="2"/>
  <c r="K33" i="50" s="1"/>
  <c r="U35" i="2"/>
  <c r="K25" i="50" s="1"/>
  <c r="U34" i="2"/>
  <c r="K19" i="50" s="1"/>
  <c r="K11" i="50"/>
  <c r="Q43" i="2" l="1"/>
  <c r="H55" i="50" s="1"/>
  <c r="J65528" i="2"/>
  <c r="I65528" i="2"/>
  <c r="R46" i="2"/>
  <c r="C41" i="43"/>
  <c r="H65528" i="2" l="1"/>
  <c r="C41" i="34"/>
  <c r="C41" i="38"/>
  <c r="F7" i="12" l="1"/>
  <c r="F8" i="12" s="1"/>
  <c r="F9" i="12" s="1"/>
  <c r="B8" i="12"/>
  <c r="B9" i="12" s="1"/>
  <c r="B10" i="12" s="1"/>
  <c r="F14" i="12"/>
  <c r="F15" i="12" s="1"/>
  <c r="B15" i="12"/>
  <c r="B16" i="12" s="1"/>
  <c r="F21" i="12"/>
  <c r="F22" i="12" s="1"/>
  <c r="B22" i="12"/>
  <c r="B23" i="12" s="1"/>
  <c r="F28" i="12"/>
  <c r="F29" i="12" s="1"/>
  <c r="B29" i="12"/>
  <c r="B30" i="12" s="1"/>
  <c r="F35" i="12"/>
  <c r="C6" i="11"/>
  <c r="C7" i="11" s="1"/>
  <c r="B7" i="11"/>
  <c r="B8" i="11" s="1"/>
  <c r="B9" i="11" s="1"/>
  <c r="A8" i="11"/>
  <c r="A9" i="11" s="1"/>
  <c r="A10" i="11" s="1"/>
  <c r="D12" i="11"/>
  <c r="D13" i="11" s="1"/>
  <c r="C13" i="11"/>
  <c r="C14" i="11" s="1"/>
  <c r="B14" i="11"/>
  <c r="B15" i="11" s="1"/>
  <c r="A15" i="11"/>
  <c r="A16" i="11" s="1"/>
  <c r="D19" i="11"/>
  <c r="D20" i="11" s="1"/>
  <c r="C20" i="11"/>
  <c r="C21" i="11" s="1"/>
  <c r="B21" i="11"/>
  <c r="B22" i="11" s="1"/>
  <c r="A22" i="11"/>
  <c r="A23" i="11" s="1"/>
  <c r="D26" i="11"/>
  <c r="D27" i="11" s="1"/>
  <c r="C27" i="11"/>
  <c r="C28" i="11" s="1"/>
  <c r="B28" i="11"/>
  <c r="B29" i="11" s="1"/>
  <c r="A29" i="11"/>
  <c r="A30" i="11" s="1"/>
  <c r="D33" i="11"/>
  <c r="D34" i="11" s="1"/>
  <c r="B35" i="11"/>
  <c r="Z11" i="10"/>
  <c r="Z12" i="10" s="1"/>
  <c r="AJ11" i="10"/>
  <c r="AJ12" i="10" s="1"/>
  <c r="AJ13" i="10" s="1"/>
  <c r="AG13" i="10"/>
  <c r="AG14" i="10" s="1"/>
  <c r="W14" i="10"/>
  <c r="W15" i="10" s="1"/>
  <c r="AC15" i="10"/>
  <c r="AC16" i="10" s="1"/>
  <c r="AM15" i="10"/>
  <c r="AM16" i="10" s="1"/>
  <c r="AJ17" i="10"/>
  <c r="AJ18" i="10" s="1"/>
  <c r="Z18" i="10"/>
  <c r="Z19" i="10" s="1"/>
  <c r="AG20" i="10"/>
  <c r="AG21" i="10" s="1"/>
  <c r="W21" i="10"/>
  <c r="W22" i="10" s="1"/>
  <c r="P22" i="10"/>
  <c r="AC22" i="10"/>
  <c r="AC23" i="10" s="1"/>
  <c r="AM22" i="10"/>
  <c r="AM23" i="10" s="1"/>
  <c r="AJ24" i="10"/>
  <c r="AJ25" i="10" s="1"/>
  <c r="Z25" i="10"/>
  <c r="Z26" i="10" s="1"/>
  <c r="AG27" i="10"/>
  <c r="AG28" i="10" s="1"/>
  <c r="W28" i="10"/>
  <c r="W29" i="10" s="1"/>
  <c r="AC29" i="10"/>
  <c r="AC30" i="10" s="1"/>
  <c r="AM29" i="10"/>
  <c r="AM30" i="10" s="1"/>
  <c r="AJ31" i="10"/>
  <c r="AJ32" i="10" s="1"/>
  <c r="Z32" i="10"/>
  <c r="Z33" i="10" s="1"/>
  <c r="AG34" i="10"/>
  <c r="AG35" i="10" s="1"/>
  <c r="W35" i="10"/>
  <c r="W36" i="10" s="1"/>
  <c r="AC36" i="10"/>
  <c r="AC37" i="10" s="1"/>
  <c r="AM36" i="10"/>
  <c r="AM37" i="10" s="1"/>
  <c r="AJ38" i="10"/>
  <c r="AJ39" i="10" s="1"/>
  <c r="Z39" i="10"/>
  <c r="Z40" i="10" s="1"/>
  <c r="C41" i="10"/>
  <c r="F41" i="10"/>
  <c r="I41" i="10"/>
  <c r="AF41" i="10"/>
  <c r="M81" i="10"/>
  <c r="P81" i="10"/>
  <c r="S81" i="10"/>
  <c r="C8" i="14"/>
  <c r="C9" i="14" s="1"/>
  <c r="C10" i="14" s="1"/>
  <c r="AG8" i="14"/>
  <c r="AG9" i="14" s="1"/>
  <c r="J9" i="14"/>
  <c r="M9" i="14"/>
  <c r="M10" i="14" s="1"/>
  <c r="W9" i="14"/>
  <c r="J10" i="14"/>
  <c r="AC10" i="14"/>
  <c r="AC11" i="14" s="1"/>
  <c r="AM10" i="14"/>
  <c r="AM11" i="14" s="1"/>
  <c r="J11" i="14"/>
  <c r="AJ11" i="14"/>
  <c r="AJ12" i="14" s="1"/>
  <c r="AJ13" i="14" s="1"/>
  <c r="I12" i="14"/>
  <c r="I13" i="14" s="1"/>
  <c r="I14" i="14" s="1"/>
  <c r="F13" i="14"/>
  <c r="F14" i="14" s="1"/>
  <c r="Z13" i="14"/>
  <c r="Z14" i="14" s="1"/>
  <c r="P14" i="14"/>
  <c r="P15" i="14" s="1"/>
  <c r="P16" i="14" s="1"/>
  <c r="AG15" i="14"/>
  <c r="AG16" i="14" s="1"/>
  <c r="M16" i="14"/>
  <c r="M17" i="14" s="1"/>
  <c r="W16" i="14"/>
  <c r="W17" i="14" s="1"/>
  <c r="AC17" i="14"/>
  <c r="AC18" i="14" s="1"/>
  <c r="AM17" i="14"/>
  <c r="AM18" i="14" s="1"/>
  <c r="S18" i="14"/>
  <c r="S19" i="14" s="1"/>
  <c r="S20" i="14" s="1"/>
  <c r="I19" i="14"/>
  <c r="AJ19" i="14"/>
  <c r="AJ20" i="14" s="1"/>
  <c r="F20" i="14"/>
  <c r="F21" i="14" s="1"/>
  <c r="I20" i="14"/>
  <c r="Z20" i="14"/>
  <c r="Z21" i="14" s="1"/>
  <c r="P21" i="14"/>
  <c r="P22" i="14" s="1"/>
  <c r="AG22" i="14"/>
  <c r="AG23" i="14" s="1"/>
  <c r="C23" i="14"/>
  <c r="C24" i="14" s="1"/>
  <c r="W23" i="14"/>
  <c r="W24" i="14" s="1"/>
  <c r="AC24" i="14"/>
  <c r="AC25" i="14" s="1"/>
  <c r="AM24" i="14"/>
  <c r="AM25" i="14" s="1"/>
  <c r="S25" i="14"/>
  <c r="S26" i="14" s="1"/>
  <c r="I26" i="14"/>
  <c r="I27" i="14" s="1"/>
  <c r="AJ26" i="14"/>
  <c r="AJ27" i="14" s="1"/>
  <c r="Z27" i="14"/>
  <c r="Z28" i="14" s="1"/>
  <c r="P28" i="14"/>
  <c r="P29" i="14" s="1"/>
  <c r="AG29" i="14"/>
  <c r="AG30" i="14" s="1"/>
  <c r="C30" i="14"/>
  <c r="C31" i="14" s="1"/>
  <c r="M30" i="14"/>
  <c r="M31" i="14" s="1"/>
  <c r="W30" i="14"/>
  <c r="W31" i="14" s="1"/>
  <c r="AC31" i="14"/>
  <c r="AC32" i="14" s="1"/>
  <c r="AM31" i="14"/>
  <c r="AM32" i="14" s="1"/>
  <c r="S32" i="14"/>
  <c r="S33" i="14" s="1"/>
  <c r="I33" i="14"/>
  <c r="I34" i="14" s="1"/>
  <c r="AJ33" i="14"/>
  <c r="AJ34" i="14" s="1"/>
  <c r="Z34" i="14"/>
  <c r="Z35" i="14" s="1"/>
  <c r="P35" i="14"/>
  <c r="P36" i="14" s="1"/>
  <c r="G36" i="14"/>
  <c r="AG36" i="14"/>
  <c r="C37" i="14"/>
  <c r="M37" i="14"/>
  <c r="P8" i="14" s="1"/>
  <c r="W37" i="14"/>
  <c r="W38" i="14" s="1"/>
  <c r="AG37" i="14"/>
  <c r="C38" i="14"/>
  <c r="B39" i="14"/>
  <c r="E39" i="14"/>
  <c r="H39" i="14"/>
  <c r="L39" i="14"/>
  <c r="O39" i="14"/>
  <c r="R39" i="14"/>
  <c r="V39" i="14"/>
  <c r="Y39" i="14"/>
  <c r="AB39" i="14"/>
  <c r="AK44" i="14"/>
  <c r="P9" i="4"/>
  <c r="P10" i="4" s="1"/>
  <c r="P11" i="4" s="1"/>
  <c r="Z9" i="4"/>
  <c r="Z10" i="4" s="1"/>
  <c r="AG11" i="4"/>
  <c r="AG12" i="4" s="1"/>
  <c r="M12" i="4"/>
  <c r="W12" i="4"/>
  <c r="W13" i="4" s="1"/>
  <c r="AJ12" i="4"/>
  <c r="M13" i="4"/>
  <c r="AC13" i="4"/>
  <c r="AC14" i="4" s="1"/>
  <c r="AM13" i="4"/>
  <c r="AM14" i="4" s="1"/>
  <c r="S14" i="4"/>
  <c r="S15" i="4" s="1"/>
  <c r="F15" i="4"/>
  <c r="F16" i="4" s="1"/>
  <c r="I15" i="4"/>
  <c r="I16" i="4" s="1"/>
  <c r="I17" i="4" s="1"/>
  <c r="AJ15" i="4"/>
  <c r="AJ16" i="4" s="1"/>
  <c r="Z16" i="4"/>
  <c r="Z17" i="4" s="1"/>
  <c r="P17" i="4"/>
  <c r="P18" i="4" s="1"/>
  <c r="P19" i="4" s="1"/>
  <c r="AG18" i="4"/>
  <c r="AG19" i="4" s="1"/>
  <c r="M19" i="4"/>
  <c r="M20" i="4" s="1"/>
  <c r="W19" i="4"/>
  <c r="W20" i="4" s="1"/>
  <c r="S20" i="4"/>
  <c r="S21" i="4" s="1"/>
  <c r="S22" i="4" s="1"/>
  <c r="AC20" i="4"/>
  <c r="AC21" i="4" s="1"/>
  <c r="AM20" i="4"/>
  <c r="AM21" i="4" s="1"/>
  <c r="F22" i="4"/>
  <c r="F23" i="4" s="1"/>
  <c r="I22" i="4"/>
  <c r="I23" i="4" s="1"/>
  <c r="AJ22" i="4"/>
  <c r="AJ23" i="4" s="1"/>
  <c r="Z23" i="4"/>
  <c r="Z24" i="4" s="1"/>
  <c r="P24" i="4"/>
  <c r="P25" i="4" s="1"/>
  <c r="C25" i="4"/>
  <c r="C26" i="4" s="1"/>
  <c r="AG25" i="4"/>
  <c r="AG26" i="4" s="1"/>
  <c r="M26" i="4"/>
  <c r="M27" i="4" s="1"/>
  <c r="W26" i="4"/>
  <c r="W27" i="4" s="1"/>
  <c r="AC27" i="4"/>
  <c r="AC28" i="4" s="1"/>
  <c r="AM27" i="4"/>
  <c r="AM28" i="4" s="1"/>
  <c r="S28" i="4"/>
  <c r="S29" i="4" s="1"/>
  <c r="F29" i="4"/>
  <c r="I29" i="4"/>
  <c r="I30" i="4" s="1"/>
  <c r="AJ29" i="4"/>
  <c r="F30" i="4"/>
  <c r="F31" i="4" s="1"/>
  <c r="Z30" i="4"/>
  <c r="Z31" i="4" s="1"/>
  <c r="AJ30" i="4"/>
  <c r="P31" i="4"/>
  <c r="P32" i="4" s="1"/>
  <c r="C32" i="4"/>
  <c r="C33" i="4" s="1"/>
  <c r="AG32" i="4"/>
  <c r="AG33" i="4" s="1"/>
  <c r="M33" i="4"/>
  <c r="M34" i="4" s="1"/>
  <c r="W33" i="4"/>
  <c r="W34" i="4" s="1"/>
  <c r="AC34" i="4"/>
  <c r="AC35" i="4" s="1"/>
  <c r="AM34" i="4"/>
  <c r="AM35" i="4" s="1"/>
  <c r="S35" i="4"/>
  <c r="S36" i="4" s="1"/>
  <c r="F36" i="4"/>
  <c r="I9" i="4" s="1"/>
  <c r="I36" i="4"/>
  <c r="I37" i="4" s="1"/>
  <c r="AJ36" i="4"/>
  <c r="AJ37" i="4" s="1"/>
  <c r="Z37" i="4"/>
  <c r="Z38" i="4" s="1"/>
  <c r="P38" i="4"/>
  <c r="P39" i="4" s="1"/>
  <c r="C39" i="4"/>
  <c r="F9" i="4" s="1"/>
  <c r="AG39" i="4"/>
  <c r="AJ9" i="4" s="1"/>
  <c r="P8" i="5"/>
  <c r="P9" i="5" s="1"/>
  <c r="P10" i="5" s="1"/>
  <c r="Z8" i="5"/>
  <c r="AG9" i="5"/>
  <c r="AG10" i="5" s="1"/>
  <c r="M10" i="5"/>
  <c r="W10" i="5"/>
  <c r="W11" i="5" s="1"/>
  <c r="AC11" i="5"/>
  <c r="AC12" i="5" s="1"/>
  <c r="AJ11" i="5"/>
  <c r="AJ12" i="5" s="1"/>
  <c r="AJ13" i="5" s="1"/>
  <c r="AJ14" i="5" s="1"/>
  <c r="AM11" i="5"/>
  <c r="S12" i="5"/>
  <c r="S13" i="5" s="1"/>
  <c r="AM12" i="5"/>
  <c r="F13" i="5"/>
  <c r="F14" i="5" s="1"/>
  <c r="I13" i="5"/>
  <c r="I14" i="5" s="1"/>
  <c r="I15" i="5" s="1"/>
  <c r="Z14" i="5"/>
  <c r="Z15" i="5" s="1"/>
  <c r="P15" i="5"/>
  <c r="P16" i="5" s="1"/>
  <c r="P17" i="5" s="1"/>
  <c r="AG16" i="5"/>
  <c r="AG17" i="5" s="1"/>
  <c r="M17" i="5"/>
  <c r="M18" i="5" s="1"/>
  <c r="W17" i="5"/>
  <c r="W18" i="5" s="1"/>
  <c r="AC18" i="5"/>
  <c r="AC19" i="5" s="1"/>
  <c r="AM18" i="5"/>
  <c r="AM19" i="5" s="1"/>
  <c r="S19" i="5"/>
  <c r="S20" i="5" s="1"/>
  <c r="S21" i="5" s="1"/>
  <c r="F20" i="5"/>
  <c r="F21" i="5" s="1"/>
  <c r="I20" i="5"/>
  <c r="I21" i="5" s="1"/>
  <c r="Z21" i="5"/>
  <c r="Z22" i="5" s="1"/>
  <c r="AJ21" i="5"/>
  <c r="P22" i="5"/>
  <c r="P23" i="5" s="1"/>
  <c r="C23" i="5"/>
  <c r="C24" i="5" s="1"/>
  <c r="AG23" i="5"/>
  <c r="AG24" i="5" s="1"/>
  <c r="M24" i="5"/>
  <c r="M25" i="5" s="1"/>
  <c r="W24" i="5"/>
  <c r="W25" i="5" s="1"/>
  <c r="AC25" i="5"/>
  <c r="AC26" i="5" s="1"/>
  <c r="AM25" i="5"/>
  <c r="AM26" i="5" s="1"/>
  <c r="S26" i="5"/>
  <c r="S27" i="5" s="1"/>
  <c r="F27" i="5"/>
  <c r="F28" i="5" s="1"/>
  <c r="F29" i="5" s="1"/>
  <c r="F30" i="5" s="1"/>
  <c r="I27" i="5"/>
  <c r="I28" i="5" s="1"/>
  <c r="AJ27" i="5"/>
  <c r="AJ28" i="5" s="1"/>
  <c r="Z28" i="5"/>
  <c r="Z29" i="5" s="1"/>
  <c r="P29" i="5"/>
  <c r="P30" i="5" s="1"/>
  <c r="C30" i="5"/>
  <c r="C31" i="5" s="1"/>
  <c r="AG30" i="5"/>
  <c r="AG31" i="5" s="1"/>
  <c r="M31" i="5"/>
  <c r="M32" i="5" s="1"/>
  <c r="W31" i="5"/>
  <c r="W32" i="5" s="1"/>
  <c r="AC32" i="5"/>
  <c r="AC33" i="5" s="1"/>
  <c r="AM32" i="5"/>
  <c r="AM33" i="5" s="1"/>
  <c r="S33" i="5"/>
  <c r="S34" i="5" s="1"/>
  <c r="I34" i="5"/>
  <c r="I35" i="5" s="1"/>
  <c r="AJ34" i="5"/>
  <c r="AJ35" i="5" s="1"/>
  <c r="F35" i="5"/>
  <c r="Z35" i="5"/>
  <c r="Z36" i="5" s="1"/>
  <c r="P36" i="5"/>
  <c r="P37" i="5" s="1"/>
  <c r="C37" i="5"/>
  <c r="C38" i="5" s="1"/>
  <c r="AG37" i="5"/>
  <c r="AG38" i="5" s="1"/>
  <c r="R38" i="5"/>
  <c r="AA38" i="5"/>
  <c r="AF39" i="5"/>
  <c r="AL39" i="5"/>
  <c r="P8" i="6"/>
  <c r="P9" i="6" s="1"/>
  <c r="AG8" i="6"/>
  <c r="AG9" i="6" s="1"/>
  <c r="M9" i="6"/>
  <c r="M10" i="6" s="1"/>
  <c r="W9" i="6"/>
  <c r="W10" i="6" s="1"/>
  <c r="AC10" i="6"/>
  <c r="AC11" i="6" s="1"/>
  <c r="AM10" i="6"/>
  <c r="AM11" i="6" s="1"/>
  <c r="S11" i="6"/>
  <c r="S12" i="6" s="1"/>
  <c r="AJ11" i="6"/>
  <c r="AJ12" i="6" s="1"/>
  <c r="AJ13" i="6" s="1"/>
  <c r="F12" i="6"/>
  <c r="I13" i="6"/>
  <c r="I14" i="6" s="1"/>
  <c r="I15" i="6" s="1"/>
  <c r="Z13" i="6"/>
  <c r="Z14" i="6" s="1"/>
  <c r="P14" i="6"/>
  <c r="P15" i="6" s="1"/>
  <c r="P16" i="6" s="1"/>
  <c r="AN14" i="6"/>
  <c r="AG15" i="6"/>
  <c r="AG16" i="6" s="1"/>
  <c r="AN15" i="6"/>
  <c r="M16" i="6"/>
  <c r="M17" i="6" s="1"/>
  <c r="W16" i="6"/>
  <c r="W17" i="6" s="1"/>
  <c r="AN16" i="6"/>
  <c r="AC17" i="6"/>
  <c r="AC18" i="6" s="1"/>
  <c r="AM17" i="6"/>
  <c r="AM18" i="6" s="1"/>
  <c r="AN19" i="6" s="1"/>
  <c r="S18" i="6"/>
  <c r="S19" i="6" s="1"/>
  <c r="S20" i="6" s="1"/>
  <c r="F19" i="6"/>
  <c r="F20" i="6" s="1"/>
  <c r="I19" i="6"/>
  <c r="I20" i="6" s="1"/>
  <c r="AJ19" i="6"/>
  <c r="AJ20" i="6" s="1"/>
  <c r="Z20" i="6"/>
  <c r="Z21" i="6" s="1"/>
  <c r="AN20" i="6"/>
  <c r="P21" i="6"/>
  <c r="P22" i="6" s="1"/>
  <c r="AN21" i="6"/>
  <c r="C22" i="6"/>
  <c r="C23" i="6" s="1"/>
  <c r="X22" i="6"/>
  <c r="AG22" i="6"/>
  <c r="AG23" i="6" s="1"/>
  <c r="AN22" i="6"/>
  <c r="M23" i="6"/>
  <c r="M24" i="6" s="1"/>
  <c r="W23" i="6"/>
  <c r="AN23" i="6"/>
  <c r="W24" i="6"/>
  <c r="AC24" i="6"/>
  <c r="AC25" i="6" s="1"/>
  <c r="AM24" i="6"/>
  <c r="AM25" i="6" s="1"/>
  <c r="AN26" i="6" s="1"/>
  <c r="S25" i="6"/>
  <c r="S26" i="6" s="1"/>
  <c r="F26" i="6"/>
  <c r="F27" i="6" s="1"/>
  <c r="I26" i="6"/>
  <c r="I27" i="6" s="1"/>
  <c r="AJ26" i="6"/>
  <c r="AJ27" i="6" s="1"/>
  <c r="Z27" i="6"/>
  <c r="Z28" i="6" s="1"/>
  <c r="AN27" i="6"/>
  <c r="P28" i="6"/>
  <c r="P29" i="6" s="1"/>
  <c r="AN28" i="6"/>
  <c r="C29" i="6"/>
  <c r="C30" i="6" s="1"/>
  <c r="AG29" i="6"/>
  <c r="AG30" i="6" s="1"/>
  <c r="AN29" i="6"/>
  <c r="F30" i="6"/>
  <c r="M30" i="6"/>
  <c r="M31" i="6" s="1"/>
  <c r="W30" i="6"/>
  <c r="W31" i="6" s="1"/>
  <c r="AN30" i="6"/>
  <c r="AC31" i="6"/>
  <c r="AC32" i="6" s="1"/>
  <c r="AM31" i="6"/>
  <c r="AM32" i="6" s="1"/>
  <c r="AN33" i="6" s="1"/>
  <c r="S32" i="6"/>
  <c r="S33" i="6" s="1"/>
  <c r="F33" i="6"/>
  <c r="F34" i="6" s="1"/>
  <c r="I33" i="6"/>
  <c r="I34" i="6" s="1"/>
  <c r="AJ33" i="6"/>
  <c r="AJ34" i="6" s="1"/>
  <c r="Z34" i="6"/>
  <c r="Z35" i="6" s="1"/>
  <c r="AN34" i="6"/>
  <c r="P35" i="6"/>
  <c r="P36" i="6" s="1"/>
  <c r="AN35" i="6"/>
  <c r="C36" i="6"/>
  <c r="C37" i="6" s="1"/>
  <c r="AG36" i="6"/>
  <c r="AG37" i="6" s="1"/>
  <c r="AN36" i="6"/>
  <c r="W37" i="6"/>
  <c r="W38" i="6" s="1"/>
  <c r="AN37" i="6"/>
  <c r="Z39" i="6"/>
  <c r="AC8" i="7"/>
  <c r="AC9" i="7" s="1"/>
  <c r="AM8" i="7"/>
  <c r="AM9" i="7" s="1"/>
  <c r="G9" i="7"/>
  <c r="S9" i="7"/>
  <c r="I10" i="7"/>
  <c r="I11" i="7" s="1"/>
  <c r="S10" i="7"/>
  <c r="AJ10" i="7"/>
  <c r="AJ11" i="7" s="1"/>
  <c r="AJ12" i="7" s="1"/>
  <c r="F11" i="7"/>
  <c r="Z11" i="7"/>
  <c r="Z12" i="7" s="1"/>
  <c r="F12" i="7"/>
  <c r="P13" i="7"/>
  <c r="P14" i="7" s="1"/>
  <c r="P15" i="7" s="1"/>
  <c r="P16" i="7" s="1"/>
  <c r="AG13" i="7"/>
  <c r="AG14" i="7" s="1"/>
  <c r="M14" i="7"/>
  <c r="M15" i="7" s="1"/>
  <c r="W14" i="7"/>
  <c r="W15" i="7" s="1"/>
  <c r="I15" i="7"/>
  <c r="I16" i="7" s="1"/>
  <c r="I17" i="7" s="1"/>
  <c r="AC15" i="7"/>
  <c r="AC16" i="7" s="1"/>
  <c r="AM15" i="7"/>
  <c r="AM16" i="7" s="1"/>
  <c r="S17" i="7"/>
  <c r="S18" i="7" s="1"/>
  <c r="S19" i="7" s="1"/>
  <c r="AJ17" i="7"/>
  <c r="AJ18" i="7" s="1"/>
  <c r="D18" i="7"/>
  <c r="F18" i="7"/>
  <c r="F19" i="7" s="1"/>
  <c r="N18" i="7"/>
  <c r="Z18" i="7"/>
  <c r="Z19" i="7" s="1"/>
  <c r="D19" i="7"/>
  <c r="D20" i="7"/>
  <c r="P20" i="7"/>
  <c r="AG20" i="7"/>
  <c r="AG21" i="7" s="1"/>
  <c r="C21" i="7"/>
  <c r="C22" i="7" s="1"/>
  <c r="G21" i="7"/>
  <c r="M21" i="7"/>
  <c r="M22" i="7" s="1"/>
  <c r="W21" i="7"/>
  <c r="W22" i="7" s="1"/>
  <c r="AC22" i="7"/>
  <c r="AC23" i="7" s="1"/>
  <c r="AM22" i="7"/>
  <c r="AM23" i="7" s="1"/>
  <c r="S23" i="7"/>
  <c r="S24" i="7" s="1"/>
  <c r="D24" i="7"/>
  <c r="I24" i="7"/>
  <c r="I25" i="7" s="1"/>
  <c r="AD24" i="7"/>
  <c r="AJ24" i="7"/>
  <c r="AJ25" i="7" s="1"/>
  <c r="D25" i="7"/>
  <c r="F25" i="7"/>
  <c r="Z25" i="7"/>
  <c r="Z26" i="7" s="1"/>
  <c r="AD25" i="7"/>
  <c r="D26" i="7"/>
  <c r="F26" i="7"/>
  <c r="P26" i="7"/>
  <c r="P27" i="7" s="1"/>
  <c r="AD26" i="7"/>
  <c r="D27" i="7"/>
  <c r="AD27" i="7"/>
  <c r="AG27" i="7"/>
  <c r="AG28" i="7" s="1"/>
  <c r="D28" i="7"/>
  <c r="M28" i="7"/>
  <c r="M29" i="7" s="1"/>
  <c r="W28" i="7"/>
  <c r="W29" i="7" s="1"/>
  <c r="AD28" i="7"/>
  <c r="C29" i="7"/>
  <c r="AC29" i="7"/>
  <c r="AM29" i="7"/>
  <c r="AM30" i="7" s="1"/>
  <c r="F30" i="7"/>
  <c r="S30" i="7"/>
  <c r="S31" i="7" s="1"/>
  <c r="AC30" i="7"/>
  <c r="D31" i="7"/>
  <c r="I31" i="7"/>
  <c r="I32" i="7" s="1"/>
  <c r="AD31" i="7"/>
  <c r="AJ31" i="7"/>
  <c r="AJ32" i="7" s="1"/>
  <c r="D32" i="7"/>
  <c r="F32" i="7"/>
  <c r="F33" i="7" s="1"/>
  <c r="Z32" i="7"/>
  <c r="Z33" i="7" s="1"/>
  <c r="AD32" i="7"/>
  <c r="D33" i="7"/>
  <c r="P33" i="7"/>
  <c r="P34" i="7" s="1"/>
  <c r="AD33" i="7"/>
  <c r="D34" i="7"/>
  <c r="AD34" i="7"/>
  <c r="AG34" i="7"/>
  <c r="AG35" i="7" s="1"/>
  <c r="C35" i="7"/>
  <c r="C36" i="7" s="1"/>
  <c r="W35" i="7"/>
  <c r="W36" i="7" s="1"/>
  <c r="AD35" i="7"/>
  <c r="M36" i="7"/>
  <c r="M37" i="7" s="1"/>
  <c r="P8" i="7" s="1"/>
  <c r="AC36" i="7"/>
  <c r="AC37" i="7" s="1"/>
  <c r="D37" i="7"/>
  <c r="S37" i="7"/>
  <c r="W8" i="7" s="1"/>
  <c r="D38" i="7"/>
  <c r="I38" i="7"/>
  <c r="M8" i="7" s="1"/>
  <c r="P7" i="8"/>
  <c r="P8" i="8" s="1"/>
  <c r="P9" i="8" s="1"/>
  <c r="S7" i="8"/>
  <c r="S8" i="8" s="1"/>
  <c r="F8" i="8"/>
  <c r="F9" i="8" s="1"/>
  <c r="I8" i="8"/>
  <c r="I9" i="8" s="1"/>
  <c r="AJ8" i="8"/>
  <c r="AJ9" i="8" s="1"/>
  <c r="Z9" i="8"/>
  <c r="AG11" i="8"/>
  <c r="AG12" i="8" s="1"/>
  <c r="M12" i="8"/>
  <c r="M13" i="8" s="1"/>
  <c r="T12" i="8"/>
  <c r="W12" i="8"/>
  <c r="AC13" i="8"/>
  <c r="AC14" i="8" s="1"/>
  <c r="AM13" i="8"/>
  <c r="AM14" i="8" s="1"/>
  <c r="I14" i="8"/>
  <c r="I15" i="8" s="1"/>
  <c r="I16" i="8" s="1"/>
  <c r="S14" i="8"/>
  <c r="S15" i="8" s="1"/>
  <c r="F15" i="8"/>
  <c r="F16" i="8" s="1"/>
  <c r="P15" i="8"/>
  <c r="P16" i="8" s="1"/>
  <c r="P17" i="8" s="1"/>
  <c r="P18" i="8" s="1"/>
  <c r="AJ15" i="8"/>
  <c r="AJ16" i="8" s="1"/>
  <c r="Z16" i="8"/>
  <c r="Z17" i="8" s="1"/>
  <c r="C18" i="8"/>
  <c r="C19" i="8" s="1"/>
  <c r="S18" i="8"/>
  <c r="AG18" i="8"/>
  <c r="AG19" i="8" s="1"/>
  <c r="M19" i="8"/>
  <c r="M20" i="8" s="1"/>
  <c r="W19" i="8"/>
  <c r="W20" i="8" s="1"/>
  <c r="AC20" i="8"/>
  <c r="AC21" i="8" s="1"/>
  <c r="AM20" i="8"/>
  <c r="AM21" i="8" s="1"/>
  <c r="S21" i="8"/>
  <c r="S22" i="8" s="1"/>
  <c r="F22" i="8"/>
  <c r="F23" i="8" s="1"/>
  <c r="I22" i="8"/>
  <c r="I23" i="8" s="1"/>
  <c r="AJ22" i="8"/>
  <c r="AJ23" i="8" s="1"/>
  <c r="Z23" i="8"/>
  <c r="Z24" i="8" s="1"/>
  <c r="P24" i="8"/>
  <c r="P25" i="8" s="1"/>
  <c r="C25" i="8"/>
  <c r="C26" i="8" s="1"/>
  <c r="AG25" i="8"/>
  <c r="AG26" i="8" s="1"/>
  <c r="M26" i="8"/>
  <c r="M27" i="8" s="1"/>
  <c r="W26" i="8"/>
  <c r="W27" i="8" s="1"/>
  <c r="AC27" i="8"/>
  <c r="AC28" i="8" s="1"/>
  <c r="AM27" i="8"/>
  <c r="AM28" i="8" s="1"/>
  <c r="S28" i="8"/>
  <c r="S29" i="8" s="1"/>
  <c r="F29" i="8"/>
  <c r="F30" i="8" s="1"/>
  <c r="I29" i="8"/>
  <c r="I30" i="8" s="1"/>
  <c r="AJ29" i="8"/>
  <c r="AJ30" i="8" s="1"/>
  <c r="Z30" i="8"/>
  <c r="Z31" i="8" s="1"/>
  <c r="P31" i="8"/>
  <c r="P32" i="8" s="1"/>
  <c r="C32" i="8"/>
  <c r="C33" i="8" s="1"/>
  <c r="AG32" i="8"/>
  <c r="AG33" i="8" s="1"/>
  <c r="M33" i="8"/>
  <c r="M34" i="8" s="1"/>
  <c r="W33" i="8"/>
  <c r="W34" i="8" s="1"/>
  <c r="AC34" i="8"/>
  <c r="AC35" i="8" s="1"/>
  <c r="AM34" i="8"/>
  <c r="AM35" i="8" s="1"/>
  <c r="S35" i="8"/>
  <c r="S36" i="8" s="1"/>
  <c r="AJ36" i="8"/>
  <c r="I37" i="8"/>
  <c r="Z37" i="8"/>
  <c r="AC7" i="8" s="1"/>
  <c r="F8" i="9"/>
  <c r="I8" i="9"/>
  <c r="I9" i="9" s="1"/>
  <c r="P8" i="9"/>
  <c r="P9" i="9" s="1"/>
  <c r="P10" i="9" s="1"/>
  <c r="AJ8" i="9"/>
  <c r="AJ9" i="9" s="1"/>
  <c r="AJ10" i="9" s="1"/>
  <c r="F9" i="9"/>
  <c r="Z9" i="9"/>
  <c r="Z10" i="9" s="1"/>
  <c r="AG11" i="9"/>
  <c r="AG12" i="9" s="1"/>
  <c r="M12" i="9"/>
  <c r="M13" i="9" s="1"/>
  <c r="W12" i="9"/>
  <c r="W13" i="9" s="1"/>
  <c r="AC13" i="9"/>
  <c r="AC14" i="9" s="1"/>
  <c r="AM13" i="9"/>
  <c r="AM14" i="9" s="1"/>
  <c r="S14" i="9"/>
  <c r="S15" i="9" s="1"/>
  <c r="F15" i="9"/>
  <c r="F16" i="9" s="1"/>
  <c r="I15" i="9"/>
  <c r="I16" i="9" s="1"/>
  <c r="I17" i="9" s="1"/>
  <c r="AJ15" i="9"/>
  <c r="AJ16" i="9" s="1"/>
  <c r="P16" i="9"/>
  <c r="P17" i="9" s="1"/>
  <c r="P18" i="9" s="1"/>
  <c r="Z16" i="9"/>
  <c r="Z17" i="9" s="1"/>
  <c r="C18" i="9"/>
  <c r="AG18" i="9"/>
  <c r="AG19" i="9" s="1"/>
  <c r="M19" i="9"/>
  <c r="M20" i="9" s="1"/>
  <c r="S19" i="9"/>
  <c r="S20" i="9" s="1"/>
  <c r="S21" i="9" s="1"/>
  <c r="S22" i="9" s="1"/>
  <c r="W19" i="9"/>
  <c r="W20" i="9" s="1"/>
  <c r="AC20" i="9"/>
  <c r="AC21" i="9" s="1"/>
  <c r="AM20" i="9"/>
  <c r="AM21" i="9" s="1"/>
  <c r="F22" i="9"/>
  <c r="F23" i="9" s="1"/>
  <c r="I22" i="9"/>
  <c r="I23" i="9" s="1"/>
  <c r="AJ22" i="9"/>
  <c r="AJ23" i="9" s="1"/>
  <c r="Z23" i="9"/>
  <c r="Z24" i="9" s="1"/>
  <c r="P24" i="9"/>
  <c r="P25" i="9" s="1"/>
  <c r="C25" i="9"/>
  <c r="C26" i="9" s="1"/>
  <c r="AG25" i="9"/>
  <c r="AG26" i="9" s="1"/>
  <c r="M26" i="9"/>
  <c r="M27" i="9" s="1"/>
  <c r="W26" i="9"/>
  <c r="W27" i="9" s="1"/>
  <c r="AC27" i="9"/>
  <c r="AC28" i="9" s="1"/>
  <c r="AM27" i="9"/>
  <c r="AM28" i="9" s="1"/>
  <c r="S28" i="9"/>
  <c r="S29" i="9" s="1"/>
  <c r="F29" i="9"/>
  <c r="F30" i="9" s="1"/>
  <c r="I29" i="9"/>
  <c r="I30" i="9" s="1"/>
  <c r="AJ29" i="9"/>
  <c r="AJ30" i="9" s="1"/>
  <c r="Z30" i="9"/>
  <c r="Z31" i="9" s="1"/>
  <c r="P31" i="9"/>
  <c r="P32" i="9" s="1"/>
  <c r="C32" i="9"/>
  <c r="C33" i="9" s="1"/>
  <c r="AG32" i="9"/>
  <c r="M33" i="9"/>
  <c r="M34" i="9" s="1"/>
  <c r="W33" i="9"/>
  <c r="W34" i="9" s="1"/>
  <c r="AG33" i="9"/>
  <c r="AC34" i="9"/>
  <c r="AC35" i="9" s="1"/>
  <c r="AM34" i="9"/>
  <c r="AM35" i="9" s="1"/>
  <c r="S35" i="9"/>
  <c r="S36" i="9" s="1"/>
  <c r="AJ36" i="9"/>
  <c r="AJ37" i="9" s="1"/>
  <c r="Z37" i="9"/>
  <c r="Z38" i="9" s="1"/>
  <c r="P38" i="9"/>
  <c r="S8" i="9" s="1"/>
  <c r="B39" i="9"/>
  <c r="E39" i="9"/>
  <c r="H39" i="9"/>
  <c r="L39" i="9"/>
  <c r="O39" i="9"/>
  <c r="R39" i="9"/>
  <c r="V39" i="9"/>
  <c r="Y39" i="9"/>
  <c r="AB39" i="9"/>
  <c r="AF39" i="9"/>
  <c r="AI39" i="9"/>
  <c r="AL39" i="9"/>
  <c r="P8" i="39"/>
  <c r="P9" i="39" s="1"/>
  <c r="Z8" i="39"/>
  <c r="Z9" i="39" s="1"/>
  <c r="AG10" i="39"/>
  <c r="M11" i="39"/>
  <c r="M12" i="39" s="1"/>
  <c r="W11" i="39"/>
  <c r="W12" i="39" s="1"/>
  <c r="AJ11" i="39"/>
  <c r="AC12" i="39"/>
  <c r="AC13" i="39" s="1"/>
  <c r="AM12" i="39"/>
  <c r="AM13" i="39" s="1"/>
  <c r="S13" i="39"/>
  <c r="S14" i="39" s="1"/>
  <c r="F14" i="39"/>
  <c r="F15" i="39" s="1"/>
  <c r="I14" i="39"/>
  <c r="I15" i="39" s="1"/>
  <c r="I16" i="39" s="1"/>
  <c r="AJ14" i="39"/>
  <c r="AJ15" i="39" s="1"/>
  <c r="Z15" i="39"/>
  <c r="Z16" i="39" s="1"/>
  <c r="P16" i="39"/>
  <c r="P17" i="39" s="1"/>
  <c r="P18" i="39" s="1"/>
  <c r="AG17" i="39"/>
  <c r="AG18" i="39" s="1"/>
  <c r="M18" i="39"/>
  <c r="M19" i="39" s="1"/>
  <c r="W18" i="39"/>
  <c r="W19" i="39" s="1"/>
  <c r="AL18" i="39"/>
  <c r="S19" i="39"/>
  <c r="S20" i="39" s="1"/>
  <c r="S21" i="39" s="1"/>
  <c r="AC19" i="39"/>
  <c r="AC20" i="39" s="1"/>
  <c r="AM19" i="39"/>
  <c r="AM20" i="39" s="1"/>
  <c r="F21" i="39"/>
  <c r="F22" i="39" s="1"/>
  <c r="I21" i="39"/>
  <c r="I22" i="39" s="1"/>
  <c r="AJ21" i="39"/>
  <c r="AJ22" i="39" s="1"/>
  <c r="Z22" i="39"/>
  <c r="Z23" i="39" s="1"/>
  <c r="P23" i="39"/>
  <c r="P24" i="39" s="1"/>
  <c r="AN23" i="39"/>
  <c r="C24" i="39"/>
  <c r="C25" i="39" s="1"/>
  <c r="AG24" i="39"/>
  <c r="AG25" i="39" s="1"/>
  <c r="AN24" i="39"/>
  <c r="M25" i="39"/>
  <c r="M26" i="39" s="1"/>
  <c r="W25" i="39"/>
  <c r="W26" i="39" s="1"/>
  <c r="AN25" i="39"/>
  <c r="AC26" i="39"/>
  <c r="AC27" i="39" s="1"/>
  <c r="AM26" i="39"/>
  <c r="AN26" i="39" s="1"/>
  <c r="S27" i="39"/>
  <c r="S28" i="39" s="1"/>
  <c r="F28" i="39"/>
  <c r="F29" i="39" s="1"/>
  <c r="I28" i="39"/>
  <c r="I29" i="39" s="1"/>
  <c r="AJ28" i="39"/>
  <c r="AJ29" i="39" s="1"/>
  <c r="Z29" i="39"/>
  <c r="Z30" i="39" s="1"/>
  <c r="AN29" i="39"/>
  <c r="P30" i="39"/>
  <c r="P31" i="39" s="1"/>
  <c r="AN30" i="39"/>
  <c r="C31" i="39"/>
  <c r="C32" i="39" s="1"/>
  <c r="AG31" i="39"/>
  <c r="AG32" i="39" s="1"/>
  <c r="AN31" i="39"/>
  <c r="M32" i="39"/>
  <c r="M33" i="39" s="1"/>
  <c r="W32" i="39"/>
  <c r="W33" i="39" s="1"/>
  <c r="AN32" i="39"/>
  <c r="AC33" i="39"/>
  <c r="AC34" i="39" s="1"/>
  <c r="AM33" i="39"/>
  <c r="AN33" i="39" s="1"/>
  <c r="S34" i="39"/>
  <c r="S35" i="39" s="1"/>
  <c r="F35" i="39"/>
  <c r="I8" i="39" s="1"/>
  <c r="I35" i="39"/>
  <c r="I36" i="39" s="1"/>
  <c r="AJ35" i="39"/>
  <c r="AJ36" i="39" s="1"/>
  <c r="Z36" i="39"/>
  <c r="Z37" i="39" s="1"/>
  <c r="AN36" i="39"/>
  <c r="P37" i="39"/>
  <c r="P38" i="39" s="1"/>
  <c r="AN37" i="39"/>
  <c r="C38" i="39"/>
  <c r="F8" i="39" s="1"/>
  <c r="AG38" i="39"/>
  <c r="AJ8" i="39" s="1"/>
  <c r="AN38" i="39"/>
  <c r="B39" i="39"/>
  <c r="E39" i="39"/>
  <c r="H39" i="39"/>
  <c r="L39" i="39"/>
  <c r="O39" i="39"/>
  <c r="R39" i="39"/>
  <c r="V39" i="39"/>
  <c r="Y39" i="39"/>
  <c r="AB39" i="39"/>
  <c r="J9" i="34"/>
  <c r="J10" i="34"/>
  <c r="J11" i="34"/>
  <c r="Z27" i="34"/>
  <c r="S32" i="34"/>
  <c r="S39" i="34" s="1"/>
  <c r="G36" i="34"/>
  <c r="B39" i="34"/>
  <c r="E39" i="34"/>
  <c r="F39" i="34"/>
  <c r="F40" i="34" s="1"/>
  <c r="H39" i="34"/>
  <c r="I39" i="34"/>
  <c r="L39" i="34"/>
  <c r="M39" i="34"/>
  <c r="O39" i="34"/>
  <c r="P39" i="34"/>
  <c r="R39" i="34"/>
  <c r="V39" i="34"/>
  <c r="W39" i="34"/>
  <c r="Y39" i="34"/>
  <c r="AB39" i="34"/>
  <c r="AC39" i="34"/>
  <c r="AG39" i="34"/>
  <c r="AJ39" i="34"/>
  <c r="AM39" i="34"/>
  <c r="F44" i="34"/>
  <c r="AK44" i="34"/>
  <c r="P45" i="34"/>
  <c r="C3" i="38"/>
  <c r="AN11" i="38"/>
  <c r="AN12" i="38"/>
  <c r="AN13" i="38"/>
  <c r="AN14" i="38"/>
  <c r="AD32" i="38"/>
  <c r="B39" i="38"/>
  <c r="E39" i="38"/>
  <c r="F39" i="38"/>
  <c r="H39" i="38"/>
  <c r="I39" i="38"/>
  <c r="L39" i="38"/>
  <c r="O39" i="38"/>
  <c r="P39" i="38"/>
  <c r="R39" i="38"/>
  <c r="S39" i="38"/>
  <c r="V39" i="38"/>
  <c r="W39" i="38"/>
  <c r="Y39" i="38"/>
  <c r="Z39" i="38"/>
  <c r="AB39" i="38"/>
  <c r="AC39" i="38"/>
  <c r="AG39" i="38"/>
  <c r="AJ39" i="38"/>
  <c r="AM39" i="38"/>
  <c r="F40" i="38"/>
  <c r="U41" i="38"/>
  <c r="F43" i="38"/>
  <c r="M44" i="38"/>
  <c r="AK44" i="38"/>
  <c r="C3" i="43"/>
  <c r="B39" i="43"/>
  <c r="E39" i="43"/>
  <c r="H39" i="43"/>
  <c r="L39" i="43"/>
  <c r="M39" i="43"/>
  <c r="M40" i="43" s="1"/>
  <c r="P41" i="43" s="1"/>
  <c r="O39" i="43"/>
  <c r="P39" i="43"/>
  <c r="R39" i="43"/>
  <c r="S39" i="43"/>
  <c r="V39" i="43"/>
  <c r="W39" i="43"/>
  <c r="Y39" i="43"/>
  <c r="Z39" i="43"/>
  <c r="AB39" i="43"/>
  <c r="AC39" i="43"/>
  <c r="AG39" i="43"/>
  <c r="AJ39" i="43"/>
  <c r="AM39" i="43"/>
  <c r="U41" i="43"/>
  <c r="F13" i="42"/>
  <c r="F20" i="42"/>
  <c r="F25" i="42"/>
  <c r="F36" i="42"/>
  <c r="E3" i="41"/>
  <c r="E3" i="42"/>
  <c r="B7" i="42"/>
  <c r="C7" i="42"/>
  <c r="E7" i="42"/>
  <c r="A8" i="42"/>
  <c r="B8" i="42"/>
  <c r="C8" i="42"/>
  <c r="E8" i="42"/>
  <c r="A9" i="42"/>
  <c r="B9" i="42"/>
  <c r="C9" i="42"/>
  <c r="E9" i="42"/>
  <c r="F9" i="42"/>
  <c r="A10" i="42"/>
  <c r="B10" i="42"/>
  <c r="C10" i="42"/>
  <c r="E10" i="42"/>
  <c r="F10" i="42"/>
  <c r="A11" i="42"/>
  <c r="B11" i="42"/>
  <c r="C11" i="42"/>
  <c r="E11" i="42"/>
  <c r="F11" i="42"/>
  <c r="A12" i="42"/>
  <c r="B12" i="42"/>
  <c r="C12" i="42"/>
  <c r="E12" i="42"/>
  <c r="A13" i="42"/>
  <c r="B13" i="42"/>
  <c r="C13" i="42"/>
  <c r="E13" i="42"/>
  <c r="A14" i="42"/>
  <c r="B14" i="42"/>
  <c r="C14" i="42"/>
  <c r="E14" i="42"/>
  <c r="A15" i="42"/>
  <c r="B15" i="42"/>
  <c r="C15" i="42"/>
  <c r="E15" i="42"/>
  <c r="A16" i="42"/>
  <c r="B16" i="42"/>
  <c r="C16" i="42"/>
  <c r="E16" i="42"/>
  <c r="A17" i="42"/>
  <c r="B17" i="42"/>
  <c r="C17" i="42"/>
  <c r="E17" i="42"/>
  <c r="A18" i="42"/>
  <c r="B18" i="42"/>
  <c r="C18" i="42"/>
  <c r="E18" i="42"/>
  <c r="F18" i="42"/>
  <c r="A19" i="42"/>
  <c r="B19" i="42"/>
  <c r="C19" i="42"/>
  <c r="E19" i="42"/>
  <c r="F19" i="42"/>
  <c r="A20" i="42"/>
  <c r="B20" i="42"/>
  <c r="C20" i="42"/>
  <c r="E20" i="42"/>
  <c r="A21" i="42"/>
  <c r="B21" i="42"/>
  <c r="C21" i="42"/>
  <c r="E21" i="42"/>
  <c r="A22" i="42"/>
  <c r="B22" i="42"/>
  <c r="C22" i="42"/>
  <c r="E22" i="42"/>
  <c r="A23" i="42"/>
  <c r="B23" i="42"/>
  <c r="C23" i="42"/>
  <c r="E23" i="42"/>
  <c r="F23" i="42"/>
  <c r="A24" i="42"/>
  <c r="B24" i="42"/>
  <c r="C24" i="42"/>
  <c r="E24" i="42"/>
  <c r="F24" i="42"/>
  <c r="A25" i="42"/>
  <c r="B25" i="42"/>
  <c r="C25" i="42"/>
  <c r="E25" i="42"/>
  <c r="A26" i="42"/>
  <c r="B26" i="42"/>
  <c r="C26" i="42"/>
  <c r="E26" i="42"/>
  <c r="A27" i="42"/>
  <c r="B27" i="42"/>
  <c r="C27" i="42"/>
  <c r="E27" i="42"/>
  <c r="A28" i="42"/>
  <c r="B28" i="42"/>
  <c r="C28" i="42"/>
  <c r="E28" i="42"/>
  <c r="A29" i="42"/>
  <c r="B29" i="42"/>
  <c r="C29" i="42"/>
  <c r="E29" i="42"/>
  <c r="F29" i="42"/>
  <c r="A30" i="42"/>
  <c r="B30" i="42"/>
  <c r="C30" i="42"/>
  <c r="E30" i="42"/>
  <c r="A31" i="42"/>
  <c r="B31" i="42"/>
  <c r="C31" i="42"/>
  <c r="E31" i="42"/>
  <c r="A32" i="42"/>
  <c r="B32" i="42"/>
  <c r="C32" i="42"/>
  <c r="E32" i="42"/>
  <c r="F32" i="42"/>
  <c r="A33" i="42"/>
  <c r="B33" i="42"/>
  <c r="C33" i="42"/>
  <c r="E33" i="42"/>
  <c r="A34" i="42"/>
  <c r="B34" i="42"/>
  <c r="C34" i="42"/>
  <c r="E34" i="42"/>
  <c r="F34" i="42"/>
  <c r="A35" i="42"/>
  <c r="B35" i="42"/>
  <c r="C35" i="42"/>
  <c r="E35" i="42"/>
  <c r="A36" i="42"/>
  <c r="B36" i="42"/>
  <c r="C36" i="42"/>
  <c r="E36" i="42"/>
  <c r="A37" i="42"/>
  <c r="B37" i="42"/>
  <c r="C37" i="42"/>
  <c r="E37" i="42"/>
  <c r="A38" i="42"/>
  <c r="B38" i="42"/>
  <c r="C38" i="42"/>
  <c r="E38" i="42"/>
  <c r="A39" i="42"/>
  <c r="B39" i="42"/>
  <c r="C39" i="42"/>
  <c r="E39" i="42"/>
  <c r="N5" i="1"/>
  <c r="B18" i="1" s="1"/>
  <c r="N6" i="1"/>
  <c r="E19" i="1" s="1"/>
  <c r="B7" i="1"/>
  <c r="C7" i="1"/>
  <c r="D7" i="1"/>
  <c r="E7" i="1"/>
  <c r="F7" i="1"/>
  <c r="G7" i="1"/>
  <c r="H7" i="1"/>
  <c r="I7" i="1"/>
  <c r="J7" i="1"/>
  <c r="K7" i="1"/>
  <c r="L7" i="1"/>
  <c r="M7" i="1"/>
  <c r="N8" i="1"/>
  <c r="D20" i="1" s="1"/>
  <c r="N9" i="1"/>
  <c r="N10" i="1"/>
  <c r="B22" i="1" s="1"/>
  <c r="N11" i="1"/>
  <c r="C23" i="1" s="1"/>
  <c r="N12" i="1"/>
  <c r="P12" i="1" s="1"/>
  <c r="P13" i="1"/>
  <c r="P14" i="1"/>
  <c r="P15" i="1"/>
  <c r="P16" i="1"/>
  <c r="E18" i="1"/>
  <c r="B20" i="1"/>
  <c r="E20" i="1"/>
  <c r="F20" i="1"/>
  <c r="I20" i="1"/>
  <c r="J20" i="1"/>
  <c r="M20" i="1"/>
  <c r="B21" i="1"/>
  <c r="C21" i="1"/>
  <c r="D21" i="1"/>
  <c r="E21" i="1"/>
  <c r="F21" i="1"/>
  <c r="G21" i="1"/>
  <c r="H21" i="1"/>
  <c r="I21" i="1"/>
  <c r="J21" i="1"/>
  <c r="K21" i="1"/>
  <c r="L21" i="1"/>
  <c r="M21" i="1"/>
  <c r="D22" i="1"/>
  <c r="G22" i="1"/>
  <c r="H22" i="1"/>
  <c r="N28" i="1"/>
  <c r="C30" i="1" s="1"/>
  <c r="B29" i="1"/>
  <c r="C29" i="1"/>
  <c r="D29" i="1"/>
  <c r="E29" i="1"/>
  <c r="F29" i="1"/>
  <c r="G29" i="1"/>
  <c r="H29" i="1"/>
  <c r="I29" i="1"/>
  <c r="J29" i="1"/>
  <c r="K29" i="1"/>
  <c r="L29" i="1"/>
  <c r="M29" i="1"/>
  <c r="N35" i="1"/>
  <c r="B37" i="1" s="1"/>
  <c r="F33" i="42"/>
  <c r="F31" i="42"/>
  <c r="F28" i="42"/>
  <c r="F35" i="42"/>
  <c r="F26" i="42"/>
  <c r="F17" i="42"/>
  <c r="F30" i="42"/>
  <c r="F15" i="42"/>
  <c r="F27" i="42"/>
  <c r="F38" i="42"/>
  <c r="F12" i="42"/>
  <c r="F8" i="42"/>
  <c r="D18" i="1" l="1"/>
  <c r="B23" i="1"/>
  <c r="C22" i="1"/>
  <c r="L22" i="1"/>
  <c r="K18" i="1"/>
  <c r="J23" i="1"/>
  <c r="K22" i="1"/>
  <c r="I18" i="1"/>
  <c r="L23" i="1"/>
  <c r="J19" i="1"/>
  <c r="D19" i="1"/>
  <c r="F23" i="1"/>
  <c r="M23" i="1"/>
  <c r="I23" i="1"/>
  <c r="E23" i="1"/>
  <c r="M19" i="1"/>
  <c r="H19" i="1"/>
  <c r="C19" i="1"/>
  <c r="H23" i="1"/>
  <c r="D23" i="1"/>
  <c r="L19" i="1"/>
  <c r="G19" i="1"/>
  <c r="B19" i="1"/>
  <c r="I30" i="1"/>
  <c r="K23" i="1"/>
  <c r="G23" i="1"/>
  <c r="K19" i="1"/>
  <c r="F19" i="1"/>
  <c r="H30" i="1"/>
  <c r="M30" i="1"/>
  <c r="E30" i="1"/>
  <c r="I19" i="1"/>
  <c r="M18" i="1"/>
  <c r="H18" i="1"/>
  <c r="C18" i="1"/>
  <c r="L30" i="1"/>
  <c r="D30" i="1"/>
  <c r="L18" i="1"/>
  <c r="G18" i="1"/>
  <c r="B6" i="41"/>
  <c r="AM27" i="39"/>
  <c r="AN28" i="39" s="1"/>
  <c r="P9" i="1"/>
  <c r="S39" i="39"/>
  <c r="U41" i="39"/>
  <c r="M37" i="1"/>
  <c r="AM34" i="39"/>
  <c r="AN35" i="39" s="1"/>
  <c r="L37" i="1"/>
  <c r="K37" i="1"/>
  <c r="G37" i="1"/>
  <c r="AG39" i="39"/>
  <c r="AC39" i="14"/>
  <c r="AG41" i="10"/>
  <c r="P11" i="1"/>
  <c r="N7" i="1"/>
  <c r="F43" i="34"/>
  <c r="C39" i="39"/>
  <c r="I37" i="1"/>
  <c r="AC39" i="39"/>
  <c r="M39" i="39"/>
  <c r="H37" i="1"/>
  <c r="AG39" i="9"/>
  <c r="C39" i="6"/>
  <c r="AG39" i="5"/>
  <c r="AM39" i="9"/>
  <c r="I38" i="8"/>
  <c r="I15" i="14"/>
  <c r="I39" i="14" s="1"/>
  <c r="M39" i="9"/>
  <c r="AC38" i="8"/>
  <c r="F39" i="9"/>
  <c r="Z39" i="9"/>
  <c r="D37" i="1"/>
  <c r="Z39" i="7"/>
  <c r="AM39" i="7"/>
  <c r="AG39" i="7"/>
  <c r="Z39" i="14"/>
  <c r="C37" i="1"/>
  <c r="C41" i="39"/>
  <c r="I39" i="39"/>
  <c r="C19" i="9"/>
  <c r="C40" i="9" s="1"/>
  <c r="W39" i="9"/>
  <c r="W13" i="8"/>
  <c r="W38" i="8" s="1"/>
  <c r="F38" i="8"/>
  <c r="F39" i="7"/>
  <c r="M11" i="5"/>
  <c r="M39" i="5" s="1"/>
  <c r="AM40" i="4"/>
  <c r="Z40" i="4"/>
  <c r="U41" i="14"/>
  <c r="S39" i="14"/>
  <c r="I40" i="38"/>
  <c r="I41" i="38"/>
  <c r="I40" i="34"/>
  <c r="I41" i="34"/>
  <c r="C40" i="39"/>
  <c r="W39" i="39"/>
  <c r="AJ39" i="39"/>
  <c r="M39" i="7"/>
  <c r="P39" i="7"/>
  <c r="AJ39" i="5"/>
  <c r="AC39" i="5"/>
  <c r="AM39" i="5"/>
  <c r="M39" i="14"/>
  <c r="F39" i="14"/>
  <c r="E37" i="1"/>
  <c r="AN27" i="39"/>
  <c r="AG38" i="8"/>
  <c r="AG39" i="14"/>
  <c r="AC40" i="10"/>
  <c r="B8" i="41"/>
  <c r="B10" i="41"/>
  <c r="B12" i="41"/>
  <c r="B14" i="41"/>
  <c r="B16" i="41"/>
  <c r="B18" i="41"/>
  <c r="B20" i="41"/>
  <c r="B22" i="41"/>
  <c r="B24" i="41"/>
  <c r="B26" i="41"/>
  <c r="B28" i="41"/>
  <c r="B30" i="41"/>
  <c r="B32" i="41"/>
  <c r="B34" i="41"/>
  <c r="B36" i="41"/>
  <c r="C9" i="41"/>
  <c r="C11" i="41"/>
  <c r="C13" i="41"/>
  <c r="C15" i="41"/>
  <c r="C17" i="41"/>
  <c r="C19" i="41"/>
  <c r="C21" i="41"/>
  <c r="C23" i="41"/>
  <c r="C25" i="41"/>
  <c r="C27" i="41"/>
  <c r="C29" i="41"/>
  <c r="C33" i="41"/>
  <c r="C37" i="41"/>
  <c r="B37" i="41"/>
  <c r="C7" i="41"/>
  <c r="B7" i="41"/>
  <c r="B9" i="41"/>
  <c r="B11" i="41"/>
  <c r="B13" i="41"/>
  <c r="B15" i="41"/>
  <c r="B17" i="41"/>
  <c r="B19" i="41"/>
  <c r="B21" i="41"/>
  <c r="B23" i="41"/>
  <c r="B25" i="41"/>
  <c r="B27" i="41"/>
  <c r="B29" i="41"/>
  <c r="B31" i="41"/>
  <c r="B35" i="41"/>
  <c r="C8" i="41"/>
  <c r="C10" i="41"/>
  <c r="C12" i="41"/>
  <c r="C14" i="41"/>
  <c r="C16" i="41"/>
  <c r="C18" i="41"/>
  <c r="C20" i="41"/>
  <c r="C22" i="41"/>
  <c r="C24" i="41"/>
  <c r="C26" i="41"/>
  <c r="C28" i="41"/>
  <c r="C30" i="41"/>
  <c r="C32" i="41"/>
  <c r="C34" i="41"/>
  <c r="C36" i="41"/>
  <c r="C31" i="41"/>
  <c r="C35" i="41"/>
  <c r="B33" i="41"/>
  <c r="P40" i="43"/>
  <c r="C3" i="41"/>
  <c r="I43" i="34"/>
  <c r="F21" i="42"/>
  <c r="D37" i="42"/>
  <c r="D7" i="42"/>
  <c r="D19" i="42"/>
  <c r="D15" i="42"/>
  <c r="D25" i="42"/>
  <c r="D28" i="42"/>
  <c r="D27" i="42"/>
  <c r="D14" i="42"/>
  <c r="D24" i="42"/>
  <c r="D35" i="42"/>
  <c r="D12" i="42"/>
  <c r="D29" i="42"/>
  <c r="D22" i="42"/>
  <c r="D8" i="42"/>
  <c r="D18" i="42"/>
  <c r="D20" i="42"/>
  <c r="D23" i="42"/>
  <c r="D11" i="42"/>
  <c r="D32" i="42"/>
  <c r="D30" i="42"/>
  <c r="D17" i="42"/>
  <c r="D10" i="42"/>
  <c r="D26" i="42"/>
  <c r="D9" i="42"/>
  <c r="D13" i="42"/>
  <c r="D38" i="42"/>
  <c r="D21" i="42"/>
  <c r="D16" i="42"/>
  <c r="D33" i="42"/>
  <c r="D34" i="42"/>
  <c r="D36" i="42"/>
  <c r="D39" i="42"/>
  <c r="C6" i="41"/>
  <c r="F39" i="42"/>
  <c r="F22" i="42"/>
  <c r="F16" i="42"/>
  <c r="D31" i="42"/>
  <c r="F37" i="42"/>
  <c r="F14" i="42"/>
  <c r="F7" i="42"/>
  <c r="P11" i="9"/>
  <c r="P39" i="9" s="1"/>
  <c r="I39" i="9"/>
  <c r="P10" i="8"/>
  <c r="P11" i="8" s="1"/>
  <c r="C38" i="8"/>
  <c r="F39" i="8" s="1"/>
  <c r="I39" i="8" s="1"/>
  <c r="AM38" i="8"/>
  <c r="W39" i="5"/>
  <c r="AJ39" i="14"/>
  <c r="P10" i="39"/>
  <c r="P11" i="39" s="1"/>
  <c r="AJ10" i="8"/>
  <c r="AJ38" i="8" s="1"/>
  <c r="P9" i="14"/>
  <c r="P10" i="14" s="1"/>
  <c r="N21" i="1"/>
  <c r="AC39" i="9"/>
  <c r="M38" i="8"/>
  <c r="AJ39" i="7"/>
  <c r="AC39" i="7"/>
  <c r="AJ11" i="9"/>
  <c r="AJ39" i="9" s="1"/>
  <c r="S39" i="9"/>
  <c r="C11" i="14"/>
  <c r="C12" i="14" s="1"/>
  <c r="C13" i="14" s="1"/>
  <c r="C14" i="14" s="1"/>
  <c r="C15" i="14" s="1"/>
  <c r="C16" i="14" s="1"/>
  <c r="C17" i="14" s="1"/>
  <c r="Z39" i="39"/>
  <c r="S39" i="7"/>
  <c r="W39" i="7"/>
  <c r="AC39" i="4"/>
  <c r="AM39" i="14"/>
  <c r="I43" i="38"/>
  <c r="Z28" i="34"/>
  <c r="Z39" i="34" s="1"/>
  <c r="AO39" i="34" s="1"/>
  <c r="AO40" i="34" s="1"/>
  <c r="F30" i="39"/>
  <c r="F41" i="39" s="1"/>
  <c r="S38" i="8"/>
  <c r="Z10" i="8"/>
  <c r="Z38" i="8" s="1"/>
  <c r="I39" i="7"/>
  <c r="F13" i="6"/>
  <c r="F38" i="6" s="1"/>
  <c r="Z39" i="5"/>
  <c r="J30" i="1"/>
  <c r="F30" i="1"/>
  <c r="B30" i="1"/>
  <c r="M22" i="1"/>
  <c r="I22" i="1"/>
  <c r="E22" i="1"/>
  <c r="K20" i="1"/>
  <c r="G20" i="1"/>
  <c r="C20" i="1"/>
  <c r="P10" i="1"/>
  <c r="P8" i="1"/>
  <c r="W10" i="14"/>
  <c r="W39" i="14" s="1"/>
  <c r="J37" i="1"/>
  <c r="F37" i="1"/>
  <c r="K30" i="1"/>
  <c r="G30" i="1"/>
  <c r="J22" i="1"/>
  <c r="F22" i="1"/>
  <c r="L20" i="1"/>
  <c r="H20" i="1"/>
  <c r="J18" i="1"/>
  <c r="F18" i="1"/>
  <c r="P44" i="38"/>
  <c r="Q45" i="34"/>
  <c r="U41" i="34"/>
  <c r="AK44" i="39"/>
  <c r="AM39" i="39"/>
  <c r="C39" i="7"/>
  <c r="Z41" i="10"/>
  <c r="N18" i="1" l="1"/>
  <c r="N23" i="1"/>
  <c r="N19" i="1"/>
  <c r="AN34" i="39"/>
  <c r="M39" i="8"/>
  <c r="P40" i="8" s="1"/>
  <c r="C39" i="9"/>
  <c r="F40" i="9" s="1"/>
  <c r="N22" i="1"/>
  <c r="N20" i="1"/>
  <c r="P39" i="14"/>
  <c r="M40" i="38"/>
  <c r="P41" i="38" s="1"/>
  <c r="P42" i="38" s="1"/>
  <c r="M41" i="38"/>
  <c r="M40" i="34"/>
  <c r="P41" i="34" s="1"/>
  <c r="M41" i="34"/>
  <c r="F24" i="41"/>
  <c r="F32" i="41"/>
  <c r="E30" i="41"/>
  <c r="E19" i="41"/>
  <c r="F6" i="41"/>
  <c r="E6" i="41"/>
  <c r="E9" i="41"/>
  <c r="F30" i="41"/>
  <c r="F16" i="41"/>
  <c r="F11" i="41"/>
  <c r="E27" i="41"/>
  <c r="E10" i="41"/>
  <c r="F19" i="41"/>
  <c r="F28" i="41"/>
  <c r="F25" i="41"/>
  <c r="F33" i="41"/>
  <c r="F10" i="41"/>
  <c r="E28" i="41"/>
  <c r="F31" i="41"/>
  <c r="F37" i="41"/>
  <c r="F29" i="41"/>
  <c r="F21" i="41"/>
  <c r="F17" i="41"/>
  <c r="F7" i="41"/>
  <c r="E32" i="41"/>
  <c r="E33" i="41"/>
  <c r="F27" i="41"/>
  <c r="F22" i="41"/>
  <c r="E37" i="41"/>
  <c r="E11" i="41"/>
  <c r="F9" i="41"/>
  <c r="E7" i="41"/>
  <c r="E13" i="41"/>
  <c r="E16" i="41"/>
  <c r="E17" i="41"/>
  <c r="F20" i="41"/>
  <c r="E15" i="41"/>
  <c r="E22" i="41"/>
  <c r="E14" i="41"/>
  <c r="F18" i="41"/>
  <c r="F8" i="41"/>
  <c r="E35" i="41"/>
  <c r="F15" i="41"/>
  <c r="E21" i="41"/>
  <c r="E36" i="41"/>
  <c r="F35" i="41"/>
  <c r="F12" i="41"/>
  <c r="E29" i="41"/>
  <c r="E25" i="41"/>
  <c r="F23" i="41"/>
  <c r="E24" i="41"/>
  <c r="E8" i="41"/>
  <c r="F14" i="41"/>
  <c r="F34" i="41"/>
  <c r="E20" i="41"/>
  <c r="E18" i="41"/>
  <c r="E12" i="41"/>
  <c r="F36" i="41"/>
  <c r="E31" i="41"/>
  <c r="E23" i="41"/>
  <c r="E26" i="41"/>
  <c r="F13" i="41"/>
  <c r="F26" i="41"/>
  <c r="E34" i="41"/>
  <c r="C41" i="14"/>
  <c r="P39" i="39"/>
  <c r="F39" i="39"/>
  <c r="P40" i="34"/>
  <c r="C39" i="14"/>
  <c r="P38" i="8"/>
  <c r="F41" i="9" l="1"/>
  <c r="P39" i="8"/>
  <c r="P40" i="38"/>
  <c r="S44" i="38" s="1"/>
  <c r="I41" i="9"/>
  <c r="I40" i="9"/>
  <c r="S39" i="8"/>
  <c r="S40" i="8"/>
  <c r="P44" i="39"/>
  <c r="F40" i="39"/>
  <c r="S41" i="34"/>
  <c r="S40" i="34"/>
  <c r="F40" i="14"/>
  <c r="AO39" i="14"/>
  <c r="AO40" i="14" s="1"/>
  <c r="F41" i="14"/>
  <c r="S40" i="38"/>
  <c r="P44" i="34"/>
  <c r="P42" i="34"/>
  <c r="S41" i="38" l="1"/>
  <c r="M40" i="9"/>
  <c r="M41" i="9"/>
  <c r="S40" i="43"/>
  <c r="S41" i="43"/>
  <c r="W41" i="34"/>
  <c r="W43" i="34" s="1"/>
  <c r="W44" i="34"/>
  <c r="W45" i="34" s="1"/>
  <c r="W40" i="34"/>
  <c r="W39" i="8"/>
  <c r="W40" i="8"/>
  <c r="W40" i="38"/>
  <c r="W41" i="38"/>
  <c r="I40" i="39"/>
  <c r="I41" i="39"/>
  <c r="I43" i="39"/>
  <c r="I41" i="14"/>
  <c r="I40" i="14"/>
  <c r="Z40" i="38" l="1"/>
  <c r="Z41" i="38"/>
  <c r="P40" i="9"/>
  <c r="P41" i="9"/>
  <c r="P42" i="9" s="1"/>
  <c r="P43" i="9"/>
  <c r="W41" i="43"/>
  <c r="W40" i="43"/>
  <c r="M40" i="39"/>
  <c r="M41" i="39"/>
  <c r="M41" i="14"/>
  <c r="M40" i="14"/>
  <c r="Z40" i="34"/>
  <c r="Z41" i="34"/>
  <c r="Z39" i="8"/>
  <c r="Z40" i="8"/>
  <c r="S41" i="9" l="1"/>
  <c r="S49" i="9"/>
  <c r="S46" i="9"/>
  <c r="S44" i="9"/>
  <c r="S47" i="9"/>
  <c r="S45" i="9"/>
  <c r="S40" i="9"/>
  <c r="S50" i="9"/>
  <c r="S48" i="9"/>
  <c r="Z41" i="43"/>
  <c r="Z40" i="43"/>
  <c r="P41" i="14"/>
  <c r="P42" i="14" s="1"/>
  <c r="P40" i="14"/>
  <c r="AC39" i="8"/>
  <c r="AC40" i="8"/>
  <c r="AC41" i="34"/>
  <c r="AC40" i="34"/>
  <c r="AC40" i="38"/>
  <c r="AC41" i="38"/>
  <c r="P40" i="39"/>
  <c r="P41" i="39"/>
  <c r="P42" i="39" s="1"/>
  <c r="W43" i="9" l="1"/>
  <c r="W40" i="9"/>
  <c r="W41" i="9"/>
  <c r="AC40" i="43"/>
  <c r="AC41" i="43"/>
  <c r="S45" i="39"/>
  <c r="S47" i="39"/>
  <c r="T49" i="39"/>
  <c r="T43" i="39"/>
  <c r="T46" i="39"/>
  <c r="T44" i="39"/>
  <c r="S46" i="39"/>
  <c r="S41" i="39"/>
  <c r="S44" i="39"/>
  <c r="T45" i="39"/>
  <c r="T47" i="39"/>
  <c r="T48" i="39" s="1"/>
  <c r="S40" i="39"/>
  <c r="AG40" i="38"/>
  <c r="AG41" i="38"/>
  <c r="AG39" i="8"/>
  <c r="AG40" i="8"/>
  <c r="AG41" i="34"/>
  <c r="AG40" i="34"/>
  <c r="S41" i="14"/>
  <c r="S40" i="14"/>
  <c r="S48" i="39" l="1"/>
  <c r="Z41" i="9"/>
  <c r="Z40" i="9"/>
  <c r="AG40" i="43"/>
  <c r="AG41" i="43"/>
  <c r="AJ40" i="38"/>
  <c r="AJ41" i="38"/>
  <c r="AJ39" i="8"/>
  <c r="AJ40" i="8"/>
  <c r="AJ41" i="34"/>
  <c r="AJ40" i="34"/>
  <c r="W41" i="14"/>
  <c r="W40" i="14"/>
  <c r="W41" i="39"/>
  <c r="W40" i="39"/>
  <c r="AC40" i="9" l="1"/>
  <c r="AC41" i="9"/>
  <c r="AJ41" i="43"/>
  <c r="AJ40" i="43"/>
  <c r="AM40" i="34"/>
  <c r="AM41" i="34"/>
  <c r="AM39" i="8"/>
  <c r="AM40" i="8"/>
  <c r="AM40" i="38"/>
  <c r="AM41" i="38"/>
  <c r="Z41" i="39"/>
  <c r="Z40" i="39"/>
  <c r="Z41" i="14"/>
  <c r="Z40" i="14"/>
  <c r="AG40" i="9" l="1"/>
  <c r="AG41" i="9"/>
  <c r="AM40" i="43"/>
  <c r="AM41" i="43"/>
  <c r="AC40" i="39"/>
  <c r="AC41" i="39"/>
  <c r="AC40" i="14"/>
  <c r="AC41" i="14"/>
  <c r="AJ41" i="9" l="1"/>
  <c r="AJ40" i="9"/>
  <c r="AG41" i="39"/>
  <c r="AG40" i="39"/>
  <c r="AG40" i="14"/>
  <c r="AG41" i="14"/>
  <c r="AM40" i="9" l="1"/>
  <c r="AM41" i="9"/>
  <c r="AJ41" i="39"/>
  <c r="AJ40" i="39"/>
  <c r="AJ41" i="14"/>
  <c r="AJ40" i="14"/>
  <c r="AM41" i="39" l="1"/>
  <c r="AM40" i="39"/>
  <c r="AM41" i="14"/>
  <c r="AM40" i="14"/>
</calcChain>
</file>

<file path=xl/comments1.xml><?xml version="1.0" encoding="utf-8"?>
<comments xmlns="http://schemas.openxmlformats.org/spreadsheetml/2006/main">
  <authors>
    <author>Мария В. Майстрова</author>
  </authors>
  <commentList>
    <comment ref="M25" authorId="0" shapeId="0">
      <text>
        <r>
          <rPr>
            <b/>
            <sz val="9"/>
            <color indexed="81"/>
            <rFont val="Tahoma"/>
            <family val="2"/>
            <charset val="204"/>
          </rPr>
          <t>Мария В. Майстрова:</t>
        </r>
        <r>
          <rPr>
            <sz val="9"/>
            <color indexed="81"/>
            <rFont val="Tahoma"/>
            <family val="2"/>
            <charset val="204"/>
          </rPr>
          <t xml:space="preserve">
1252,1</t>
        </r>
      </text>
    </comment>
  </commentList>
</comments>
</file>

<file path=xl/comments2.xml><?xml version="1.0" encoding="utf-8"?>
<comments xmlns="http://schemas.openxmlformats.org/spreadsheetml/2006/main">
  <authors>
    <author>Мария В. Майстрова</author>
  </authors>
  <commentList>
    <comment ref="M25" authorId="0" shapeId="0">
      <text>
        <r>
          <rPr>
            <b/>
            <sz val="9"/>
            <color indexed="81"/>
            <rFont val="Tahoma"/>
            <family val="2"/>
            <charset val="204"/>
          </rPr>
          <t>Мария В. Майстрова:</t>
        </r>
        <r>
          <rPr>
            <sz val="9"/>
            <color indexed="81"/>
            <rFont val="Tahoma"/>
            <family val="2"/>
            <charset val="204"/>
          </rPr>
          <t xml:space="preserve">
1252,1</t>
        </r>
      </text>
    </comment>
  </commentList>
</comments>
</file>

<file path=xl/sharedStrings.xml><?xml version="1.0" encoding="utf-8"?>
<sst xmlns="http://schemas.openxmlformats.org/spreadsheetml/2006/main" count="2784" uniqueCount="240">
  <si>
    <t>Валовой</t>
  </si>
  <si>
    <t>Пред,</t>
  </si>
  <si>
    <t>Дойных</t>
  </si>
  <si>
    <t>надой</t>
  </si>
  <si>
    <t>день</t>
  </si>
  <si>
    <t>коров</t>
  </si>
  <si>
    <t>тонн</t>
  </si>
  <si>
    <t>голов</t>
  </si>
  <si>
    <t>килограммов</t>
  </si>
  <si>
    <t>кг</t>
  </si>
  <si>
    <t>Абанский</t>
  </si>
  <si>
    <t>Ачинский</t>
  </si>
  <si>
    <t>Балахтинский</t>
  </si>
  <si>
    <t>Березовский</t>
  </si>
  <si>
    <t>Боготольский</t>
  </si>
  <si>
    <t>Дзержинский</t>
  </si>
  <si>
    <t>Емельяновский</t>
  </si>
  <si>
    <t>Енисейский</t>
  </si>
  <si>
    <t>Ермаковский</t>
  </si>
  <si>
    <t>Идринский</t>
  </si>
  <si>
    <t>Иланский</t>
  </si>
  <si>
    <t>Ирбейский</t>
  </si>
  <si>
    <t>Казачинский</t>
  </si>
  <si>
    <t>Канский</t>
  </si>
  <si>
    <t>Каратузский</t>
  </si>
  <si>
    <t>Курагинский</t>
  </si>
  <si>
    <t>Манский</t>
  </si>
  <si>
    <t>Минусинский</t>
  </si>
  <si>
    <t>Назаровский</t>
  </si>
  <si>
    <t>Новоселовский</t>
  </si>
  <si>
    <t>Пировский</t>
  </si>
  <si>
    <t>Рыбинский</t>
  </si>
  <si>
    <t>Саянский</t>
  </si>
  <si>
    <t>Сухобузимский</t>
  </si>
  <si>
    <t>Тасеевский</t>
  </si>
  <si>
    <t>Тюхтетский</t>
  </si>
  <si>
    <t>Ужурский</t>
  </si>
  <si>
    <t>Уярский</t>
  </si>
  <si>
    <t>Шарыповский</t>
  </si>
  <si>
    <t>Шушенский</t>
  </si>
  <si>
    <t>Туруханский</t>
  </si>
  <si>
    <t>ИТОГО</t>
  </si>
  <si>
    <t>Нижнеингашский</t>
  </si>
  <si>
    <t>Большемуртинский</t>
  </si>
  <si>
    <t>Краснотуранский</t>
  </si>
  <si>
    <t>ОКТЯБРЬ</t>
  </si>
  <si>
    <t>НОЯБРЬ</t>
  </si>
  <si>
    <t>ДЕКАБРЬ</t>
  </si>
  <si>
    <t>Число</t>
  </si>
  <si>
    <t>Ср. сут.</t>
  </si>
  <si>
    <t xml:space="preserve">Ср. сут. </t>
  </si>
  <si>
    <t>удой</t>
  </si>
  <si>
    <t xml:space="preserve">удой </t>
  </si>
  <si>
    <t>СЕНТЯБРЬ</t>
  </si>
  <si>
    <t>+/- вал.</t>
  </si>
  <si>
    <t>ЯНВАРЬ</t>
  </si>
  <si>
    <t>ФЕВРАЛЬ</t>
  </si>
  <si>
    <t>МАРТ</t>
  </si>
  <si>
    <t>АПРЕЛЬ</t>
  </si>
  <si>
    <t>МАЙ</t>
  </si>
  <si>
    <t>ИЮНЬ</t>
  </si>
  <si>
    <t>ИЮЛЬ</t>
  </si>
  <si>
    <t>АВГУСТ</t>
  </si>
  <si>
    <t>Наименование района</t>
  </si>
  <si>
    <t>"+/-</t>
  </si>
  <si>
    <t>к .1.01.</t>
  </si>
  <si>
    <t xml:space="preserve"> </t>
  </si>
  <si>
    <t>2006г</t>
  </si>
  <si>
    <t xml:space="preserve">ДИНАМИКА ПРОИЗВОДСТВА МОЛОКА В I I КВАРТАЛЕ 2006 ГОДА    </t>
  </si>
  <si>
    <t>2007г</t>
  </si>
  <si>
    <t xml:space="preserve">ДИНАМИКА ПРОИЗВОДСТВА МОЛОКА В I I I КВАРТАЛЕ  2006 ГОДА    </t>
  </si>
  <si>
    <t>2005г</t>
  </si>
  <si>
    <t xml:space="preserve">ДИНАМИКА ПРОИЗВОДСТВА МОЛОКА В I V КВАРТАЛЕ  2006  года    </t>
  </si>
  <si>
    <t xml:space="preserve">ДИНАМИКА ПРОИЗВОДСТВА МОЛОКА В I КВАРТАЛЕ  2007 ГОДА    </t>
  </si>
  <si>
    <t>2008г</t>
  </si>
  <si>
    <t xml:space="preserve">ДИНАМИКА ПРОИЗВОДСТВА МОЛОКА В I КВАРТАЛЕ  2008 ГОДА    </t>
  </si>
  <si>
    <t xml:space="preserve">ДИНАМИКА ПРОИЗВОДСТВА МОЛОКА В I I КВАРТАЛЕ 2008 ГОДА    </t>
  </si>
  <si>
    <t xml:space="preserve">ДИНАМИКА ПРОИЗВОДСТВА МОЛОКА В I I I КВАРТАЛЕ  2008 ГОДА    </t>
  </si>
  <si>
    <t xml:space="preserve">ДИНАМИКА ПРОИЗВОДСТВА МОЛОКА В I КВАРТАЛЕ  2006 ГОДА    </t>
  </si>
  <si>
    <t xml:space="preserve">ДИНАМИКА ПРОИЗВОДСТВА МОЛОКА В I V КВАРТАЛЕ  2007  года    </t>
  </si>
  <si>
    <t xml:space="preserve">ДИНАМИКА ПРОИЗВОДСТВА МОЛОКА В I I I КВАРТАЛЕ  2007 ГОДА    </t>
  </si>
  <si>
    <t xml:space="preserve">ДИНАМИКА ПРОИЗВОДСТВА МОЛОКА В I I КВАРТАЛЕ 2007 ГОДА    </t>
  </si>
  <si>
    <t xml:space="preserve">ДИНАМИКА ПРОИЗВОДСТВА МОЛОКА В I V КВАРТАЛЕ  2005  года    </t>
  </si>
  <si>
    <t xml:space="preserve">ДИНАМИКА ПРОИЗВОДСТВА МОЛОКА В I I I КВАРТАЛЕ  2005 ГОДА    </t>
  </si>
  <si>
    <t xml:space="preserve">ДИНАМИКА ПРОИЗВОДСТВА МОЛОКА В I I КВАРТАЛЕ 2005 ГОДА    </t>
  </si>
  <si>
    <t xml:space="preserve">ДИНАМИКА ПРОИЗВОДСТВА МОЛОКА В I КВАРТАЛЕ  2005 ГОДА    </t>
  </si>
  <si>
    <t>итого</t>
  </si>
  <si>
    <t>статистика</t>
  </si>
  <si>
    <t>март</t>
  </si>
  <si>
    <t xml:space="preserve"> февраль</t>
  </si>
  <si>
    <t xml:space="preserve"> январь</t>
  </si>
  <si>
    <t>апрель</t>
  </si>
  <si>
    <t>май</t>
  </si>
  <si>
    <t>июнь</t>
  </si>
  <si>
    <t>июль</t>
  </si>
  <si>
    <t xml:space="preserve">август </t>
  </si>
  <si>
    <t>сентябрь</t>
  </si>
  <si>
    <t>октябрь</t>
  </si>
  <si>
    <t xml:space="preserve">ноябрь </t>
  </si>
  <si>
    <t>декабрь</t>
  </si>
  <si>
    <t xml:space="preserve">ДИНАМИКА ПРОИЗВОДСТВА МОЛОКА В I V КВАРТАЛЕ  2008  года    </t>
  </si>
  <si>
    <t>2009г</t>
  </si>
  <si>
    <t xml:space="preserve">ДИНАМИКА ПРОИЗВОДСТВА МОЛОКА В I КВАРТАЛЕ  2009 ГОДА    </t>
  </si>
  <si>
    <t xml:space="preserve">ДИНАМИКА ПРОИЗВОДСТВА МОЛОКА В I I КВАРТАЛЕ 2009 ГОДА    </t>
  </si>
  <si>
    <t xml:space="preserve">ДИНАМИКА ПРОИЗВОДСТВА МОЛОКА В I I I КВАРТАЛЕ  2009 ГОДА    </t>
  </si>
  <si>
    <t xml:space="preserve">ДИНАМИКА ПРОИЗВОДСТВА МОЛОКА В I V КВАРТАЛЕ  2009  года    </t>
  </si>
  <si>
    <t>Информация</t>
  </si>
  <si>
    <t>прогноз</t>
  </si>
  <si>
    <t>2010г</t>
  </si>
  <si>
    <t xml:space="preserve">ДИНАМИКА ПРОИЗВОДСТВА МОЛОКА В I КВАРТАЛЕ  2010 ГОДА    </t>
  </si>
  <si>
    <t xml:space="preserve">ДИНАМИКА ПРОИЗВОДСТВА МОЛОКА В I I КВАРТАЛЕ 2010 ГОДА    </t>
  </si>
  <si>
    <t xml:space="preserve">ДИНАМИКА ПРОИЗВОДСТВА МОЛОКА В I I I КВАРТАЛЕ  2010 ГОДА    </t>
  </si>
  <si>
    <t xml:space="preserve">ДИНАМИКА ПРОИЗВОДСТВА МОЛОКА В I V КВАРТАЛЕ  2010  года    </t>
  </si>
  <si>
    <t>%</t>
  </si>
  <si>
    <t>Валовое производство молока, тонн</t>
  </si>
  <si>
    <t>Коэфф. сезонности</t>
  </si>
  <si>
    <t>факт</t>
  </si>
  <si>
    <t>Приложение  № 3</t>
  </si>
  <si>
    <t>Факт</t>
  </si>
  <si>
    <t>2004г</t>
  </si>
  <si>
    <t>Валовый надой</t>
  </si>
  <si>
    <t>Суточный валовый надой</t>
  </si>
  <si>
    <t>+/-к пред дню</t>
  </si>
  <si>
    <t>Сут. удой</t>
  </si>
  <si>
    <t>Ср.суточный удой на корову</t>
  </si>
  <si>
    <t xml:space="preserve">Производство молока и коэффециэнт сезонности  по сельскохозяйственным предприятиям за 2010 год </t>
  </si>
  <si>
    <t>2011г</t>
  </si>
  <si>
    <t xml:space="preserve">ДИНАМИКА ПРОИЗВОДСТВА МОЛОКА В I КВАРТАЛЕ  2011 ГОДА    </t>
  </si>
  <si>
    <t xml:space="preserve">ДИНАМИКА ПРОИЗВОДСТВА МОЛОКА В I I КВАРТАЛЕ 2011 ГОДА    </t>
  </si>
  <si>
    <t xml:space="preserve">ДИНАМИКА ПРОИЗВОДСТВА МОЛОКА В I I I КВАРТАЛЕ  2011 ГОДА    </t>
  </si>
  <si>
    <t xml:space="preserve">ДИНАМИКА ПРОИЗВОДСТВА МОЛОКА В I V КВАРТАЛЕ  2011  года    </t>
  </si>
  <si>
    <t>уд.вес в % за 2010 год</t>
  </si>
  <si>
    <t xml:space="preserve"> -7.3</t>
  </si>
  <si>
    <t xml:space="preserve">ДИНАМИКА ПРОИЗВОДСТВА МОЛОКА В I КВАРТАЛЕ  2012 ГОДА    </t>
  </si>
  <si>
    <t xml:space="preserve">ДИНАМИКА ПРОИЗВОДСТВА МОЛОКА В I I КВАРТАЛЕ 2012 ГОДА    </t>
  </si>
  <si>
    <t xml:space="preserve">ДИНАМИКА ПРОИЗВОДСТВА МОЛОКА В I I I КВАРТАЛЕ  2012 ГОДА    </t>
  </si>
  <si>
    <t xml:space="preserve">ДИНАМИКА ПРОИЗВОДСТВА МОЛОКА В I V КВАРТАЛЕ  2012  года    </t>
  </si>
  <si>
    <t>2012г</t>
  </si>
  <si>
    <t xml:space="preserve">Производство молока в сельскохозяйственных предприятиях, по месяцам, тонн </t>
  </si>
  <si>
    <t>Итого</t>
  </si>
  <si>
    <t>ИТОГО по краю</t>
  </si>
  <si>
    <t>уд.вес в % за 2011 год</t>
  </si>
  <si>
    <t xml:space="preserve">Производство молока и коэффециэнт сезонности  по сельскохозяйственным предприятиям за 2011 год </t>
  </si>
  <si>
    <t>Ср.мес. произ-во, тн</t>
  </si>
  <si>
    <t>уд.вес в % за 2012 год</t>
  </si>
  <si>
    <t xml:space="preserve">ДИНАМИКА ПРОИЗВОДСТВА МОЛОКА В I КВАРТАЛЕ  2013 ГОДА    </t>
  </si>
  <si>
    <t xml:space="preserve">ДИНАМИКА ПРОИЗВОДСТВА МОЛОКА В I I КВАРТАЛЕ 2013 ГОДА    </t>
  </si>
  <si>
    <t xml:space="preserve">ДИНАМИКА ПРОИЗВОДСТВА МОЛОКА В I I I КВАРТАЛЕ  2013 ГОДА    </t>
  </si>
  <si>
    <t>2013 г</t>
  </si>
  <si>
    <t xml:space="preserve"> -</t>
  </si>
  <si>
    <t xml:space="preserve">ДИНАМИКА ПРОИЗВОДСТВА МОЛОКА В I V КВАРТАЛЕ  2013  года    </t>
  </si>
  <si>
    <t xml:space="preserve">ДИНАМИКА ПРОИЗВОДСТВА МОЛОКА В I КВАРТАЛЕ  2014 ГОДА    </t>
  </si>
  <si>
    <t xml:space="preserve">ДИНАМИКА ПРОИЗВОДСТВА МОЛОКА В I I КВАРТАЛЕ 2014 ГОДА    </t>
  </si>
  <si>
    <t xml:space="preserve">ДИНАМИКА ПРОИЗВОДСТВА МОЛОКА В I I I КВАРТАЛЕ  2014 ГОДА    </t>
  </si>
  <si>
    <t xml:space="preserve">ДИНАМИКА ПРОИЗВОДСТВА МОЛОКА В I V КВАРТАЛЕ  2014  года    </t>
  </si>
  <si>
    <t>ноябрь</t>
  </si>
  <si>
    <t>деабрь</t>
  </si>
  <si>
    <t>2014 г</t>
  </si>
  <si>
    <t>уд.вес в % за 2013 год</t>
  </si>
  <si>
    <t>уд.вес в % за 2014 год</t>
  </si>
  <si>
    <t>Пароль " 1"</t>
  </si>
  <si>
    <t>Было</t>
  </si>
  <si>
    <t xml:space="preserve">ДИНАМИКА ПРОИЗВОДСТВА МОЛОКА В I КВАРТАЛЕ  2015 ГОДА    </t>
  </si>
  <si>
    <t xml:space="preserve">ДИНАМИКА ПРОИЗВОДСТВА МОЛОКА В I I КВАРТАЛЕ 2015 ГОДА    </t>
  </si>
  <si>
    <t xml:space="preserve">ДИНАМИКА ПРОИЗВОДСТВА МОЛОКА В I I I КВАРТАЛЕ  2015 ГОДА    </t>
  </si>
  <si>
    <t xml:space="preserve">ДИНАМИКА ПРОИЗВОДСТВА МОЛОКА В I V КВАРТАЛЕ  2015  года    </t>
  </si>
  <si>
    <t>год</t>
  </si>
  <si>
    <t>Произведено молока</t>
  </si>
  <si>
    <t>за сутки</t>
  </si>
  <si>
    <t>с начала года</t>
  </si>
  <si>
    <t>Показатели</t>
  </si>
  <si>
    <t>Основные показатели отрасли скотоводства по сельскохозяйственным предприятиям за 3 года</t>
  </si>
  <si>
    <t>валовый надой</t>
  </si>
  <si>
    <t>сут.удой</t>
  </si>
  <si>
    <t xml:space="preserve">Вал. Надой </t>
  </si>
  <si>
    <t>2015 г</t>
  </si>
  <si>
    <t>уд.вес в % за 2015 год</t>
  </si>
  <si>
    <t xml:space="preserve">ДИНАМИКА ПРОИЗВОДСТВА МОЛОКА В I КВАРТАЛЕ  2016 ГОДА    </t>
  </si>
  <si>
    <t xml:space="preserve">ДИНАМИКА ПРОИЗВОДСТВА МОЛОКА В I I КВАРТАЛЕ 2016 ГОДА    </t>
  </si>
  <si>
    <t xml:space="preserve">ДИНАМИКА ПРОИЗВОДСТВА МОЛОКА В I I I КВАРТАЛЕ  2016 ГОДА    </t>
  </si>
  <si>
    <t xml:space="preserve">ДИНАМИКА ПРОИЗВОДСТВА МОЛОКА В I V КВАРТАЛЕ  2016  года    </t>
  </si>
  <si>
    <t>Количество молочных  коров</t>
  </si>
  <si>
    <t>+/- к пред дню</t>
  </si>
  <si>
    <t>на 1 января</t>
  </si>
  <si>
    <t>Количество молочных  коров, голов</t>
  </si>
  <si>
    <t>всего</t>
  </si>
  <si>
    <t>Рейтинговая оценка производства молока</t>
  </si>
  <si>
    <t>по районам Красноярского края</t>
  </si>
  <si>
    <t>Место</t>
  </si>
  <si>
    <t>Рейтинг районов</t>
  </si>
  <si>
    <t>(по валовому надою)</t>
  </si>
  <si>
    <t>(по надою на 1 корову)</t>
  </si>
  <si>
    <t>ИТОГО:</t>
  </si>
  <si>
    <t>по состоянию на</t>
  </si>
  <si>
    <t>по валовому производству</t>
  </si>
  <si>
    <t>кг/гол</t>
  </si>
  <si>
    <t>район</t>
  </si>
  <si>
    <t>место</t>
  </si>
  <si>
    <t>по продуктивности</t>
  </si>
  <si>
    <t xml:space="preserve">ДИНАМИКА ПРОИЗВОДСТВА МОЛОКА В I КВАРТАЛЕ  2018 ГОДА    </t>
  </si>
  <si>
    <t xml:space="preserve">ДИНАМИКА ПРОИЗВОДСТВА МОЛОКА В I I КВАРТАЛЕ 2018 ГОДА    </t>
  </si>
  <si>
    <t xml:space="preserve">ДИНАМИКА ПРОИЗВОДСТВА МОЛОКА В I I I КВАРТАЛЕ  2018 ГОДА    </t>
  </si>
  <si>
    <t xml:space="preserve">ДИНАМИКА ПРОИЗВОДСТВА МОЛОКА В I V КВАРТАЛЕ  2018  года    </t>
  </si>
  <si>
    <t>по надою молока в сельскохозяйственных предприятиях и К(Ф)Х края</t>
  </si>
  <si>
    <t xml:space="preserve">ДИНАМИКА ПРОИЗВОДСТВА МОЛОКА В I КВАРТАЛЕ  2017 ГОДА    </t>
  </si>
  <si>
    <t xml:space="preserve">ДИНАМИКА ПРОИЗВОДСТВА МОЛОКА В I I КВАРТАЛЕ 2017 ГОДА    </t>
  </si>
  <si>
    <t xml:space="preserve">ДИНАМИКА ПРОИЗВОДСТВА МОЛОКА В I I I КВАРТАЛЕ  2017 ГОДА    </t>
  </si>
  <si>
    <t xml:space="preserve">ДИНАМИКА ПРОИЗВОДСТВА МОЛОКА В I V КВАРТАЛЕ  2017  года    </t>
  </si>
  <si>
    <t xml:space="preserve">ДИНАМИКА ПРОИЗВОДСТВА МОЛОКА В I КВАРТАЛЕ  2019 ГОДА    </t>
  </si>
  <si>
    <t xml:space="preserve">ДИНАМИКА ПРОИЗВОДСТВА МОЛОКА В I I КВАРТАЛЕ 2019 ГОДА    </t>
  </si>
  <si>
    <t xml:space="preserve">ДИНАМИКА ПРОИЗВОДСТВА МОЛОКА В I I I КВАРТАЛЕ  2019 ГОДА    </t>
  </si>
  <si>
    <t xml:space="preserve">ДИНАМИКА ПРОИЗВОДСТВА МОЛОКА В I V КВАРТАЛЕ  2019  года    </t>
  </si>
  <si>
    <t xml:space="preserve">ДИНАМИКА ПРОИЗВОДСТВА МОЛОКА В I КВАРТАЛЕ  2020 ГОДА    </t>
  </si>
  <si>
    <t xml:space="preserve">ДИНАМИКА ПРОИЗВОДСТВА МОЛОКА В I I КВАРТАЛЕ 2020 ГОДА    </t>
  </si>
  <si>
    <t xml:space="preserve">ДИНАМИКА ПРОИЗВОДСТВА МОЛОКА В I I I КВАРТАЛЕ  2020 ГОДА    </t>
  </si>
  <si>
    <t xml:space="preserve">ДИНАМИКА ПРОИЗВОДСТВА МОЛОКА В I V КВАРТАЛЕ  2020  года    </t>
  </si>
  <si>
    <t xml:space="preserve">                                               </t>
  </si>
  <si>
    <t>СВОДКА</t>
  </si>
  <si>
    <t>Реализация молока в зачете на переработку (данные на понедельник текущей недели)</t>
  </si>
  <si>
    <t xml:space="preserve">ДИНАМИКА ПРОИЗВОДСТВА МОЛОКА В I КВАРТАЛЕ  2021 ГОДА    </t>
  </si>
  <si>
    <t xml:space="preserve">ДИНАМИКА ПРОИЗВОДСТВА МОЛОКА В I I КВАРТАЛЕ 2021 ГОДА    </t>
  </si>
  <si>
    <t xml:space="preserve">ДИНАМИКА ПРОИЗВОДСТВА МОЛОКА В I I I КВАРТАЛЕ  2021 ГОДА    </t>
  </si>
  <si>
    <t xml:space="preserve">ДИНАМИКА ПРОИЗВОДСТВА МОЛОКА В I V КВАРТАЛЕ  2021  года    </t>
  </si>
  <si>
    <t>2022 год</t>
  </si>
  <si>
    <t xml:space="preserve">ДИНАМИКА ПРОИЗВОДСТВА МОЛОКА В I КВАРТАЛЕ  2022 ГОДА    </t>
  </si>
  <si>
    <t xml:space="preserve">ДИНАМИКА ПРОИЗВОДСТВА МОЛОКА В I I КВАРТАЛЕ 2022 ГОДА    </t>
  </si>
  <si>
    <t xml:space="preserve">ДИНАМИКА ПРОИЗВОДСТВА МОЛОКА В I I I КВАРТАЛЕ  2022 ГОДА    </t>
  </si>
  <si>
    <t xml:space="preserve">ДИНАМИКА ПРОИЗВОДСТВА МОЛОКА В I V КВАРТАЛЕ  2022  года    </t>
  </si>
  <si>
    <t>2023 год</t>
  </si>
  <si>
    <t>2024 года</t>
  </si>
  <si>
    <t xml:space="preserve"> 2024 год</t>
  </si>
  <si>
    <t>Разница к 2023 году +/-</t>
  </si>
  <si>
    <t>Вал. Надой 2022</t>
  </si>
  <si>
    <t>2024 г</t>
  </si>
  <si>
    <t>2023 г</t>
  </si>
  <si>
    <t>2022 г</t>
  </si>
  <si>
    <t xml:space="preserve">с начала   года   молоко  с   нарастающим итогом                              </t>
  </si>
  <si>
    <t>2024 год</t>
  </si>
  <si>
    <t>+/- 2024/2023, тонн</t>
  </si>
  <si>
    <t>на 12 февраля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</si>
</sst>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164" formatCode="_-* #,##0.00_р_._-;\-* #,##0.00_р_._-;_-* &quot;-&quot;??_р_._-;_-@_-"/>
    <numFmt numFmtId="165" formatCode="0.0"/>
    <numFmt numFmtId="166" formatCode="0.0;[Red]0.0"/>
    <numFmt numFmtId="167" formatCode="_-* #,##0.0_р_._-;\-* #,##0.0_р_._-;_-* &quot;-&quot;??_р_._-;_-@_-"/>
    <numFmt numFmtId="168" formatCode="#,##0.0_р_."/>
    <numFmt numFmtId="169" formatCode="#,##0_р_."/>
    <numFmt numFmtId="170" formatCode="#,##0.0_ ;\-#,##0.0\ "/>
    <numFmt numFmtId="171" formatCode="#,##0.0_р_.;\-#,##0.0_р_."/>
    <numFmt numFmtId="172" formatCode="#,##0_ ;\-#,##0\ "/>
    <numFmt numFmtId="173" formatCode="0.000"/>
  </numFmts>
  <fonts count="100" x14ac:knownFonts="1">
    <font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name val="Arial Cyr"/>
      <charset val="204"/>
    </font>
    <font>
      <i/>
      <sz val="10"/>
      <name val="Arial Cyr"/>
      <charset val="204"/>
    </font>
    <font>
      <b/>
      <i/>
      <sz val="10"/>
      <name val="Arial Cyr"/>
      <charset val="204"/>
    </font>
    <font>
      <sz val="10"/>
      <name val="Arial Cyr"/>
      <charset val="204"/>
    </font>
    <font>
      <sz val="12"/>
      <name val="Arial Cyr"/>
      <family val="2"/>
      <charset val="204"/>
    </font>
    <font>
      <sz val="10"/>
      <name val="Arial Cyr"/>
      <family val="2"/>
      <charset val="204"/>
    </font>
    <font>
      <b/>
      <sz val="12"/>
      <name val="Arial Cyr"/>
      <family val="2"/>
      <charset val="204"/>
    </font>
    <font>
      <sz val="11"/>
      <name val="Arial Cyr"/>
      <family val="2"/>
      <charset val="204"/>
    </font>
    <font>
      <b/>
      <sz val="10"/>
      <name val="Arial Cyr"/>
      <family val="2"/>
      <charset val="204"/>
    </font>
    <font>
      <sz val="14"/>
      <name val="Arial Cyr"/>
      <family val="2"/>
      <charset val="204"/>
    </font>
    <font>
      <sz val="12"/>
      <name val="Arial Cyr"/>
      <charset val="204"/>
    </font>
    <font>
      <b/>
      <sz val="12"/>
      <name val="Arial Cyr"/>
      <charset val="204"/>
    </font>
    <font>
      <sz val="11"/>
      <name val="Arial Cyr"/>
      <charset val="204"/>
    </font>
    <font>
      <sz val="8"/>
      <name val="Arial Cyr"/>
      <charset val="204"/>
    </font>
    <font>
      <sz val="12"/>
      <color indexed="10"/>
      <name val="Arial Cyr"/>
      <family val="2"/>
      <charset val="204"/>
    </font>
    <font>
      <sz val="12"/>
      <color indexed="8"/>
      <name val="Arial Cyr"/>
      <charset val="204"/>
    </font>
    <font>
      <b/>
      <sz val="10"/>
      <color indexed="8"/>
      <name val="Arial Cyr"/>
      <charset val="204"/>
    </font>
    <font>
      <sz val="10"/>
      <color indexed="8"/>
      <name val="Arial Cyr"/>
      <charset val="204"/>
    </font>
    <font>
      <b/>
      <sz val="10"/>
      <color indexed="10"/>
      <name val="Arial Cyr"/>
      <charset val="204"/>
    </font>
    <font>
      <b/>
      <sz val="10"/>
      <color indexed="12"/>
      <name val="Arial Cyr"/>
      <charset val="204"/>
    </font>
    <font>
      <sz val="10"/>
      <color indexed="10"/>
      <name val="Arial Cyr"/>
      <charset val="204"/>
    </font>
    <font>
      <sz val="10"/>
      <color indexed="10"/>
      <name val="Arial Cyr"/>
      <charset val="204"/>
    </font>
    <font>
      <b/>
      <sz val="10"/>
      <color indexed="10"/>
      <name val="Arial Cyr"/>
      <charset val="204"/>
    </font>
    <font>
      <sz val="10"/>
      <color indexed="10"/>
      <name val="Arial Cyr"/>
      <charset val="204"/>
    </font>
    <font>
      <sz val="10"/>
      <color indexed="14"/>
      <name val="Arial Cyr"/>
      <charset val="204"/>
    </font>
    <font>
      <sz val="10"/>
      <color indexed="10"/>
      <name val="Arial Cyr"/>
      <charset val="204"/>
    </font>
    <font>
      <b/>
      <sz val="12"/>
      <name val="Arial"/>
      <family val="2"/>
      <charset val="204"/>
    </font>
    <font>
      <sz val="10"/>
      <color indexed="10"/>
      <name val="Arial Cyr"/>
      <charset val="204"/>
    </font>
    <font>
      <sz val="10"/>
      <color indexed="10"/>
      <name val="Arial Cyr"/>
      <charset val="204"/>
    </font>
    <font>
      <sz val="10"/>
      <color indexed="10"/>
      <name val="Arial Cyr"/>
      <charset val="204"/>
    </font>
    <font>
      <sz val="10"/>
      <color indexed="10"/>
      <name val="Arial Cyr"/>
      <charset val="204"/>
    </font>
    <font>
      <sz val="10"/>
      <color indexed="8"/>
      <name val="Arial Cyr"/>
      <charset val="204"/>
    </font>
    <font>
      <sz val="10"/>
      <color indexed="10"/>
      <name val="Arial Cyr"/>
      <charset val="204"/>
    </font>
    <font>
      <sz val="10"/>
      <color indexed="8"/>
      <name val="Arial Cyr"/>
      <charset val="204"/>
    </font>
    <font>
      <sz val="10"/>
      <color indexed="10"/>
      <name val="Arial Cyr"/>
      <charset val="204"/>
    </font>
    <font>
      <sz val="10"/>
      <color indexed="10"/>
      <name val="Arial Cyr"/>
      <charset val="204"/>
    </font>
    <font>
      <sz val="10"/>
      <color indexed="10"/>
      <name val="Arial Cyr"/>
      <charset val="204"/>
    </font>
    <font>
      <sz val="10"/>
      <color indexed="8"/>
      <name val="Arial Cyr"/>
      <charset val="204"/>
    </font>
    <font>
      <sz val="10"/>
      <color indexed="10"/>
      <name val="Arial Cyr"/>
      <charset val="204"/>
    </font>
    <font>
      <sz val="10"/>
      <color indexed="10"/>
      <name val="Arial Cyr"/>
      <charset val="204"/>
    </font>
    <font>
      <sz val="10"/>
      <color indexed="8"/>
      <name val="Arial Cyr"/>
      <charset val="204"/>
    </font>
    <font>
      <sz val="10"/>
      <color indexed="8"/>
      <name val="Arial Cyr"/>
      <charset val="204"/>
    </font>
    <font>
      <sz val="10"/>
      <color indexed="10"/>
      <name val="Arial Cyr"/>
      <charset val="204"/>
    </font>
    <font>
      <b/>
      <sz val="10"/>
      <color indexed="10"/>
      <name val="Arial Cyr"/>
      <charset val="204"/>
    </font>
    <font>
      <b/>
      <sz val="9"/>
      <name val="Times New Roman"/>
      <family val="1"/>
      <charset val="204"/>
    </font>
    <font>
      <sz val="9"/>
      <name val="Times New Roman"/>
      <family val="1"/>
      <charset val="204"/>
    </font>
    <font>
      <sz val="9"/>
      <color indexed="8"/>
      <name val="Times New Roman"/>
      <family val="1"/>
      <charset val="204"/>
    </font>
    <font>
      <sz val="9"/>
      <color indexed="10"/>
      <name val="Times New Roman"/>
      <family val="1"/>
      <charset val="204"/>
    </font>
    <font>
      <b/>
      <sz val="9"/>
      <color indexed="10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sz val="12"/>
      <name val="Times New Roman"/>
      <family val="1"/>
      <charset val="204"/>
    </font>
    <font>
      <sz val="14"/>
      <name val="Times New Roman"/>
      <family val="1"/>
      <charset val="204"/>
    </font>
    <font>
      <sz val="12"/>
      <name val="Arial"/>
      <family val="2"/>
      <charset val="204"/>
    </font>
    <font>
      <b/>
      <sz val="16"/>
      <name val="Arial"/>
      <family val="2"/>
      <charset val="204"/>
    </font>
    <font>
      <b/>
      <sz val="14"/>
      <name val="Arial"/>
      <family val="2"/>
      <charset val="204"/>
    </font>
    <font>
      <sz val="14"/>
      <name val="Arial"/>
      <family val="2"/>
      <charset val="204"/>
    </font>
    <font>
      <sz val="1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0"/>
      <color rgb="FFFF0000"/>
      <name val="Arial Cyr"/>
      <charset val="204"/>
    </font>
    <font>
      <b/>
      <sz val="10"/>
      <color rgb="FFFF0000"/>
      <name val="Arial Cyr"/>
      <charset val="204"/>
    </font>
    <font>
      <sz val="10"/>
      <color rgb="FF002060"/>
      <name val="Arial Cyr"/>
      <charset val="204"/>
    </font>
    <font>
      <sz val="10"/>
      <color theme="1"/>
      <name val="Arial Cyr"/>
      <charset val="204"/>
    </font>
    <font>
      <b/>
      <sz val="10"/>
      <color theme="1"/>
      <name val="Arial Cyr"/>
      <charset val="204"/>
    </font>
    <font>
      <sz val="10"/>
      <color theme="3" tint="0.59999389629810485"/>
      <name val="Arial Cyr"/>
      <charset val="204"/>
    </font>
    <font>
      <sz val="12"/>
      <color theme="1"/>
      <name val="Arial Cyr"/>
      <charset val="204"/>
    </font>
    <font>
      <sz val="10"/>
      <color rgb="FF0070C0"/>
      <name val="Arial Cyr"/>
      <charset val="204"/>
    </font>
    <font>
      <sz val="12"/>
      <color rgb="FF008000"/>
      <name val="Arial"/>
      <family val="2"/>
      <charset val="204"/>
    </font>
    <font>
      <b/>
      <sz val="12"/>
      <color theme="1"/>
      <name val="Arial Cyr"/>
      <charset val="204"/>
    </font>
    <font>
      <b/>
      <sz val="12"/>
      <color rgb="FFFF0000"/>
      <name val="Arial Cyr"/>
      <charset val="204"/>
    </font>
    <font>
      <sz val="10"/>
      <color rgb="FF00B050"/>
      <name val="Arial Cyr"/>
      <charset val="204"/>
    </font>
    <font>
      <sz val="12"/>
      <color theme="3" tint="0.39997558519241921"/>
      <name val="Arial"/>
      <family val="2"/>
      <charset val="204"/>
    </font>
    <font>
      <sz val="12"/>
      <color rgb="FFFF0000"/>
      <name val="Times New Roman"/>
      <family val="1"/>
      <charset val="204"/>
    </font>
    <font>
      <sz val="12"/>
      <color rgb="FF00B050"/>
      <name val="Arial Cyr"/>
      <family val="2"/>
      <charset val="204"/>
    </font>
    <font>
      <sz val="14"/>
      <color rgb="FF000000"/>
      <name val="Arial"/>
      <family val="2"/>
      <charset val="204"/>
    </font>
    <font>
      <sz val="11"/>
      <color rgb="FFFF0000"/>
      <name val="Times New Roman"/>
      <family val="1"/>
      <charset val="204"/>
    </font>
    <font>
      <sz val="12"/>
      <color rgb="FFFF0000"/>
      <name val="Arial Cyr"/>
      <family val="2"/>
      <charset val="204"/>
    </font>
    <font>
      <sz val="10"/>
      <color rgb="FFFF0000"/>
      <name val="Arial Cyr"/>
      <family val="2"/>
      <charset val="204"/>
    </font>
    <font>
      <sz val="10"/>
      <name val="Arial"/>
      <family val="2"/>
      <charset val="204"/>
    </font>
    <font>
      <sz val="13"/>
      <name val="Arial Cyr"/>
      <family val="2"/>
      <charset val="204"/>
    </font>
    <font>
      <b/>
      <sz val="13"/>
      <name val="Arial Cyr"/>
      <family val="2"/>
      <charset val="204"/>
    </font>
    <font>
      <sz val="13"/>
      <name val="Arial Cyr"/>
      <charset val="204"/>
    </font>
    <font>
      <b/>
      <sz val="13"/>
      <name val="Arial Cyr"/>
      <charset val="204"/>
    </font>
    <font>
      <b/>
      <sz val="13"/>
      <name val="Arial"/>
      <family val="2"/>
      <charset val="204"/>
    </font>
    <font>
      <sz val="10"/>
      <color rgb="FFFF0000"/>
      <name val="Arial"/>
      <family val="2"/>
      <charset val="204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sz val="12"/>
      <color rgb="FFFF0000"/>
      <name val="Arial"/>
      <family val="2"/>
      <charset val="204"/>
    </font>
  </fonts>
  <fills count="1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</fills>
  <borders count="2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75">
    <xf numFmtId="0" fontId="0" fillId="0" borderId="0"/>
    <xf numFmtId="0" fontId="70" fillId="0" borderId="0"/>
    <xf numFmtId="164" fontId="16" fillId="0" borderId="0" applyFont="0" applyFill="0" applyBorder="0" applyAlignment="0" applyProtection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6" fillId="0" borderId="0"/>
    <xf numFmtId="0" fontId="2" fillId="0" borderId="0"/>
    <xf numFmtId="164" fontId="1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557">
    <xf numFmtId="0" fontId="0" fillId="0" borderId="0" xfId="0"/>
    <xf numFmtId="0" fontId="17" fillId="0" borderId="0" xfId="0" applyFont="1"/>
    <xf numFmtId="0" fontId="17" fillId="0" borderId="1" xfId="0" applyFont="1" applyBorder="1"/>
    <xf numFmtId="0" fontId="17" fillId="0" borderId="2" xfId="0" applyFont="1" applyBorder="1" applyAlignment="1">
      <alignment horizontal="center"/>
    </xf>
    <xf numFmtId="0" fontId="17" fillId="0" borderId="3" xfId="0" quotePrefix="1" applyFont="1" applyBorder="1" applyAlignment="1">
      <alignment horizontal="center"/>
    </xf>
    <xf numFmtId="0" fontId="17" fillId="0" borderId="4" xfId="0" applyFont="1" applyBorder="1" applyAlignment="1">
      <alignment horizontal="center"/>
    </xf>
    <xf numFmtId="0" fontId="17" fillId="0" borderId="5" xfId="0" applyFont="1" applyBorder="1" applyAlignment="1">
      <alignment horizontal="center"/>
    </xf>
    <xf numFmtId="0" fontId="17" fillId="0" borderId="6" xfId="0" applyFont="1" applyBorder="1" applyAlignment="1">
      <alignment horizontal="center"/>
    </xf>
    <xf numFmtId="0" fontId="17" fillId="0" borderId="7" xfId="0" applyFont="1" applyBorder="1" applyAlignment="1">
      <alignment horizontal="center"/>
    </xf>
    <xf numFmtId="0" fontId="17" fillId="0" borderId="8" xfId="0" applyFont="1" applyBorder="1" applyAlignment="1">
      <alignment horizontal="center"/>
    </xf>
    <xf numFmtId="0" fontId="17" fillId="0" borderId="9" xfId="0" applyFont="1" applyBorder="1" applyAlignment="1">
      <alignment horizontal="center"/>
    </xf>
    <xf numFmtId="0" fontId="17" fillId="0" borderId="10" xfId="0" applyFont="1" applyBorder="1" applyAlignment="1">
      <alignment horizontal="center"/>
    </xf>
    <xf numFmtId="0" fontId="17" fillId="0" borderId="4" xfId="0" applyFont="1" applyBorder="1"/>
    <xf numFmtId="0" fontId="17" fillId="0" borderId="2" xfId="0" quotePrefix="1" applyFont="1" applyBorder="1" applyAlignment="1">
      <alignment horizontal="center"/>
    </xf>
    <xf numFmtId="0" fontId="0" fillId="0" borderId="10" xfId="0" applyBorder="1"/>
    <xf numFmtId="0" fontId="0" fillId="0" borderId="10" xfId="0" applyBorder="1" applyAlignment="1">
      <alignment horizontal="center"/>
    </xf>
    <xf numFmtId="165" fontId="0" fillId="0" borderId="10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19" fillId="0" borderId="0" xfId="0" applyFont="1" applyAlignment="1">
      <alignment horizontal="right"/>
    </xf>
    <xf numFmtId="0" fontId="0" fillId="0" borderId="12" xfId="0" applyBorder="1" applyAlignment="1">
      <alignment horizontal="center"/>
    </xf>
    <xf numFmtId="0" fontId="21" fillId="0" borderId="10" xfId="0" applyFont="1" applyBorder="1" applyAlignment="1">
      <alignment horizontal="center"/>
    </xf>
    <xf numFmtId="165" fontId="21" fillId="0" borderId="10" xfId="0" applyNumberFormat="1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0" xfId="0" applyBorder="1"/>
    <xf numFmtId="0" fontId="17" fillId="0" borderId="10" xfId="0" applyFont="1" applyBorder="1"/>
    <xf numFmtId="0" fontId="17" fillId="0" borderId="0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/>
    </xf>
    <xf numFmtId="165" fontId="17" fillId="0" borderId="8" xfId="0" applyNumberFormat="1" applyFont="1" applyBorder="1" applyAlignment="1">
      <alignment horizontal="center" vertical="center"/>
    </xf>
    <xf numFmtId="165" fontId="17" fillId="0" borderId="10" xfId="0" applyNumberFormat="1" applyFont="1" applyBorder="1" applyAlignment="1">
      <alignment horizontal="center" vertical="center"/>
    </xf>
    <xf numFmtId="165" fontId="17" fillId="0" borderId="10" xfId="0" applyNumberFormat="1" applyFont="1" applyBorder="1" applyAlignment="1">
      <alignment vertical="center"/>
    </xf>
    <xf numFmtId="0" fontId="17" fillId="0" borderId="0" xfId="0" applyFont="1" applyAlignment="1">
      <alignment vertical="center"/>
    </xf>
    <xf numFmtId="0" fontId="0" fillId="0" borderId="0" xfId="0" applyAlignment="1">
      <alignment vertical="center"/>
    </xf>
    <xf numFmtId="0" fontId="17" fillId="0" borderId="0" xfId="0" applyFont="1" applyBorder="1" applyAlignment="1">
      <alignment vertical="center"/>
    </xf>
    <xf numFmtId="0" fontId="17" fillId="0" borderId="8" xfId="0" applyNumberFormat="1" applyFont="1" applyBorder="1" applyAlignment="1">
      <alignment horizontal="center" vertical="center"/>
    </xf>
    <xf numFmtId="0" fontId="17" fillId="0" borderId="10" xfId="0" applyNumberFormat="1" applyFont="1" applyBorder="1" applyAlignment="1">
      <alignment vertical="center"/>
    </xf>
    <xf numFmtId="0" fontId="17" fillId="0" borderId="10" xfId="0" applyNumberFormat="1" applyFont="1" applyBorder="1" applyAlignment="1">
      <alignment horizontal="center" vertical="center"/>
    </xf>
    <xf numFmtId="0" fontId="17" fillId="0" borderId="10" xfId="0" applyFont="1" applyBorder="1" applyAlignment="1">
      <alignment vertical="center"/>
    </xf>
    <xf numFmtId="0" fontId="20" fillId="0" borderId="0" xfId="0" applyFont="1" applyBorder="1" applyAlignment="1">
      <alignment vertical="center"/>
    </xf>
    <xf numFmtId="0" fontId="0" fillId="0" borderId="0" xfId="0" applyBorder="1" applyAlignment="1">
      <alignment vertical="center"/>
    </xf>
    <xf numFmtId="0" fontId="22" fillId="0" borderId="0" xfId="0" applyFont="1" applyAlignment="1">
      <alignment vertical="center"/>
    </xf>
    <xf numFmtId="165" fontId="17" fillId="0" borderId="5" xfId="0" applyNumberFormat="1" applyFont="1" applyBorder="1" applyAlignment="1">
      <alignment horizontal="center" vertical="center"/>
    </xf>
    <xf numFmtId="165" fontId="17" fillId="0" borderId="11" xfId="0" applyNumberFormat="1" applyFont="1" applyBorder="1" applyAlignment="1">
      <alignment horizontal="center"/>
    </xf>
    <xf numFmtId="0" fontId="23" fillId="0" borderId="10" xfId="0" applyFont="1" applyBorder="1" applyAlignment="1">
      <alignment horizontal="center"/>
    </xf>
    <xf numFmtId="165" fontId="23" fillId="0" borderId="0" xfId="0" applyNumberFormat="1" applyFont="1" applyAlignment="1">
      <alignment vertical="center"/>
    </xf>
    <xf numFmtId="0" fontId="23" fillId="0" borderId="0" xfId="0" applyFont="1" applyAlignment="1">
      <alignment vertical="center"/>
    </xf>
    <xf numFmtId="1" fontId="17" fillId="0" borderId="11" xfId="0" applyNumberFormat="1" applyFont="1" applyBorder="1" applyAlignment="1">
      <alignment horizontal="center"/>
    </xf>
    <xf numFmtId="1" fontId="0" fillId="0" borderId="0" xfId="0" applyNumberFormat="1" applyAlignment="1">
      <alignment vertical="center"/>
    </xf>
    <xf numFmtId="0" fontId="16" fillId="0" borderId="10" xfId="0" applyFont="1" applyBorder="1" applyAlignment="1">
      <alignment horizontal="center"/>
    </xf>
    <xf numFmtId="165" fontId="16" fillId="0" borderId="10" xfId="0" applyNumberFormat="1" applyFont="1" applyBorder="1" applyAlignment="1">
      <alignment horizontal="center"/>
    </xf>
    <xf numFmtId="165" fontId="0" fillId="0" borderId="4" xfId="0" applyNumberFormat="1" applyFill="1" applyBorder="1" applyAlignment="1">
      <alignment horizontal="center"/>
    </xf>
    <xf numFmtId="0" fontId="0" fillId="0" borderId="10" xfId="0" applyBorder="1" applyAlignment="1">
      <alignment horizontal="center" vertical="center"/>
    </xf>
    <xf numFmtId="0" fontId="0" fillId="0" borderId="12" xfId="0" applyBorder="1" applyAlignment="1">
      <alignment vertical="center"/>
    </xf>
    <xf numFmtId="0" fontId="18" fillId="0" borderId="0" xfId="0" applyFont="1" applyBorder="1" applyAlignment="1">
      <alignment horizontal="right" vertical="center"/>
    </xf>
    <xf numFmtId="165" fontId="0" fillId="0" borderId="0" xfId="0" applyNumberFormat="1" applyAlignment="1">
      <alignment horizontal="center"/>
    </xf>
    <xf numFmtId="165" fontId="0" fillId="0" borderId="10" xfId="0" applyNumberFormat="1" applyFill="1" applyBorder="1" applyAlignment="1">
      <alignment horizontal="center"/>
    </xf>
    <xf numFmtId="165" fontId="0" fillId="0" borderId="0" xfId="0" applyNumberFormat="1" applyFill="1" applyBorder="1" applyAlignment="1">
      <alignment horizontal="center"/>
    </xf>
    <xf numFmtId="165" fontId="0" fillId="0" borderId="0" xfId="0" applyNumberFormat="1" applyBorder="1" applyAlignment="1">
      <alignment horizontal="center"/>
    </xf>
    <xf numFmtId="0" fontId="0" fillId="0" borderId="0" xfId="0" applyBorder="1" applyAlignment="1">
      <alignment horizontal="center"/>
    </xf>
    <xf numFmtId="165" fontId="17" fillId="0" borderId="0" xfId="0" applyNumberFormat="1" applyFont="1" applyBorder="1" applyAlignment="1">
      <alignment horizontal="center"/>
    </xf>
    <xf numFmtId="0" fontId="0" fillId="0" borderId="10" xfId="0" applyBorder="1" applyAlignment="1"/>
    <xf numFmtId="165" fontId="17" fillId="0" borderId="10" xfId="0" applyNumberFormat="1" applyFont="1" applyFill="1" applyBorder="1" applyAlignment="1">
      <alignment vertical="center"/>
    </xf>
    <xf numFmtId="165" fontId="17" fillId="0" borderId="11" xfId="0" applyNumberFormat="1" applyFont="1" applyFill="1" applyBorder="1" applyAlignment="1">
      <alignment horizontal="center"/>
    </xf>
    <xf numFmtId="165" fontId="0" fillId="0" borderId="0" xfId="0" applyNumberFormat="1"/>
    <xf numFmtId="165" fontId="19" fillId="0" borderId="4" xfId="0" applyNumberFormat="1" applyFont="1" applyBorder="1" applyAlignment="1">
      <alignment horizontal="center" vertical="center"/>
    </xf>
    <xf numFmtId="165" fontId="0" fillId="0" borderId="13" xfId="0" applyNumberFormat="1" applyBorder="1" applyAlignment="1">
      <alignment horizontal="center"/>
    </xf>
    <xf numFmtId="165" fontId="0" fillId="0" borderId="5" xfId="0" applyNumberFormat="1" applyFill="1" applyBorder="1" applyAlignment="1">
      <alignment horizontal="center"/>
    </xf>
    <xf numFmtId="0" fontId="14" fillId="0" borderId="10" xfId="0" applyFont="1" applyBorder="1" applyAlignment="1">
      <alignment horizontal="center"/>
    </xf>
    <xf numFmtId="2" fontId="0" fillId="0" borderId="0" xfId="0" applyNumberFormat="1"/>
    <xf numFmtId="0" fontId="0" fillId="0" borderId="10" xfId="0" applyFill="1" applyBorder="1" applyAlignment="1">
      <alignment horizontal="center"/>
    </xf>
    <xf numFmtId="0" fontId="13" fillId="0" borderId="10" xfId="0" applyFont="1" applyFill="1" applyBorder="1" applyAlignment="1">
      <alignment horizontal="center"/>
    </xf>
    <xf numFmtId="165" fontId="15" fillId="0" borderId="10" xfId="0" applyNumberFormat="1" applyFont="1" applyFill="1" applyBorder="1" applyAlignment="1">
      <alignment horizontal="center"/>
    </xf>
    <xf numFmtId="165" fontId="0" fillId="0" borderId="10" xfId="0" applyNumberFormat="1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0" fontId="28" fillId="0" borderId="0" xfId="0" applyFont="1"/>
    <xf numFmtId="0" fontId="29" fillId="0" borderId="10" xfId="0" applyFont="1" applyBorder="1" applyAlignment="1">
      <alignment horizontal="center"/>
    </xf>
    <xf numFmtId="0" fontId="30" fillId="0" borderId="0" xfId="0" applyFont="1"/>
    <xf numFmtId="0" fontId="0" fillId="0" borderId="10" xfId="0" applyBorder="1" applyAlignment="1">
      <alignment vertical="center" wrapText="1"/>
    </xf>
    <xf numFmtId="0" fontId="0" fillId="0" borderId="10" xfId="0" applyBorder="1" applyAlignment="1">
      <alignment horizontal="left" vertical="center" wrapText="1"/>
    </xf>
    <xf numFmtId="165" fontId="0" fillId="0" borderId="10" xfId="0" applyNumberFormat="1" applyBorder="1"/>
    <xf numFmtId="0" fontId="13" fillId="0" borderId="13" xfId="0" applyFont="1" applyBorder="1" applyAlignment="1">
      <alignment horizontal="center"/>
    </xf>
    <xf numFmtId="0" fontId="13" fillId="0" borderId="10" xfId="0" applyFont="1" applyBorder="1"/>
    <xf numFmtId="0" fontId="13" fillId="0" borderId="10" xfId="0" applyFont="1" applyBorder="1" applyAlignment="1">
      <alignment horizontal="center"/>
    </xf>
    <xf numFmtId="165" fontId="31" fillId="0" borderId="10" xfId="0" applyNumberFormat="1" applyFont="1" applyBorder="1" applyAlignment="1">
      <alignment horizontal="center"/>
    </xf>
    <xf numFmtId="0" fontId="23" fillId="0" borderId="0" xfId="0" applyFont="1" applyBorder="1" applyAlignment="1">
      <alignment vertical="center"/>
    </xf>
    <xf numFmtId="0" fontId="0" fillId="0" borderId="0" xfId="0" applyBorder="1" applyAlignment="1">
      <alignment horizontal="center" vertical="center"/>
    </xf>
    <xf numFmtId="165" fontId="32" fillId="0" borderId="10" xfId="0" applyNumberFormat="1" applyFont="1" applyBorder="1" applyAlignment="1">
      <alignment horizontal="center"/>
    </xf>
    <xf numFmtId="0" fontId="31" fillId="0" borderId="10" xfId="0" applyFont="1" applyFill="1" applyBorder="1" applyAlignment="1">
      <alignment horizontal="center"/>
    </xf>
    <xf numFmtId="165" fontId="31" fillId="0" borderId="10" xfId="0" applyNumberFormat="1" applyFont="1" applyFill="1" applyBorder="1" applyAlignment="1">
      <alignment horizontal="center"/>
    </xf>
    <xf numFmtId="165" fontId="33" fillId="0" borderId="10" xfId="0" applyNumberFormat="1" applyFont="1" applyBorder="1" applyAlignment="1">
      <alignment horizontal="center"/>
    </xf>
    <xf numFmtId="0" fontId="31" fillId="0" borderId="10" xfId="0" applyFont="1" applyBorder="1" applyAlignment="1">
      <alignment horizontal="center"/>
    </xf>
    <xf numFmtId="0" fontId="0" fillId="0" borderId="0" xfId="0" applyBorder="1" applyAlignment="1">
      <alignment vertical="center" wrapText="1"/>
    </xf>
    <xf numFmtId="165" fontId="17" fillId="0" borderId="10" xfId="0" applyNumberFormat="1" applyFont="1" applyFill="1" applyBorder="1" applyAlignment="1">
      <alignment horizontal="center" vertical="center" wrapText="1"/>
    </xf>
    <xf numFmtId="165" fontId="17" fillId="0" borderId="10" xfId="0" applyNumberFormat="1" applyFont="1" applyFill="1" applyBorder="1" applyAlignment="1">
      <alignment horizontal="center" vertical="center"/>
    </xf>
    <xf numFmtId="0" fontId="17" fillId="0" borderId="0" xfId="0" applyNumberFormat="1" applyFont="1" applyBorder="1" applyAlignment="1">
      <alignment horizontal="center" vertical="center"/>
    </xf>
    <xf numFmtId="0" fontId="17" fillId="0" borderId="0" xfId="0" applyNumberFormat="1" applyFont="1" applyBorder="1" applyAlignment="1">
      <alignment vertical="center"/>
    </xf>
    <xf numFmtId="165" fontId="17" fillId="0" borderId="0" xfId="0" applyNumberFormat="1" applyFont="1" applyBorder="1" applyAlignment="1">
      <alignment vertical="center"/>
    </xf>
    <xf numFmtId="1" fontId="17" fillId="0" borderId="0" xfId="0" applyNumberFormat="1" applyFont="1" applyBorder="1" applyAlignment="1">
      <alignment horizontal="center"/>
    </xf>
    <xf numFmtId="165" fontId="16" fillId="0" borderId="10" xfId="0" applyNumberFormat="1" applyFont="1" applyFill="1" applyBorder="1" applyAlignment="1">
      <alignment horizontal="center"/>
    </xf>
    <xf numFmtId="165" fontId="34" fillId="0" borderId="10" xfId="0" applyNumberFormat="1" applyFont="1" applyBorder="1" applyAlignment="1">
      <alignment horizontal="center"/>
    </xf>
    <xf numFmtId="165" fontId="34" fillId="0" borderId="0" xfId="0" applyNumberFormat="1" applyFont="1" applyAlignment="1">
      <alignment horizontal="center"/>
    </xf>
    <xf numFmtId="165" fontId="35" fillId="0" borderId="10" xfId="0" applyNumberFormat="1" applyFont="1" applyBorder="1" applyAlignment="1">
      <alignment horizontal="center"/>
    </xf>
    <xf numFmtId="165" fontId="0" fillId="0" borderId="10" xfId="0" applyNumberFormat="1" applyFont="1" applyBorder="1" applyAlignment="1">
      <alignment horizontal="center"/>
    </xf>
    <xf numFmtId="0" fontId="33" fillId="0" borderId="10" xfId="0" applyFont="1" applyBorder="1" applyAlignment="1">
      <alignment horizontal="center"/>
    </xf>
    <xf numFmtId="165" fontId="36" fillId="0" borderId="10" xfId="0" applyNumberFormat="1" applyFont="1" applyBorder="1" applyAlignment="1">
      <alignment horizontal="center"/>
    </xf>
    <xf numFmtId="0" fontId="36" fillId="0" borderId="10" xfId="0" applyFont="1" applyBorder="1" applyAlignment="1">
      <alignment horizontal="center"/>
    </xf>
    <xf numFmtId="165" fontId="37" fillId="0" borderId="10" xfId="0" applyNumberFormat="1" applyFont="1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165" fontId="0" fillId="2" borderId="10" xfId="0" applyNumberFormat="1" applyFill="1" applyBorder="1" applyAlignment="1">
      <alignment horizontal="center"/>
    </xf>
    <xf numFmtId="165" fontId="33" fillId="0" borderId="10" xfId="0" applyNumberFormat="1" applyFont="1" applyFill="1" applyBorder="1" applyAlignment="1">
      <alignment horizontal="center"/>
    </xf>
    <xf numFmtId="165" fontId="16" fillId="2" borderId="10" xfId="0" applyNumberFormat="1" applyFont="1" applyFill="1" applyBorder="1" applyAlignment="1">
      <alignment horizontal="center"/>
    </xf>
    <xf numFmtId="0" fontId="37" fillId="0" borderId="10" xfId="0" applyFont="1" applyFill="1" applyBorder="1" applyAlignment="1">
      <alignment horizontal="center"/>
    </xf>
    <xf numFmtId="165" fontId="13" fillId="0" borderId="10" xfId="0" applyNumberFormat="1" applyFont="1" applyFill="1" applyBorder="1" applyAlignment="1">
      <alignment horizontal="center"/>
    </xf>
    <xf numFmtId="0" fontId="0" fillId="0" borderId="10" xfId="0" applyFont="1" applyBorder="1" applyAlignment="1">
      <alignment horizontal="center"/>
    </xf>
    <xf numFmtId="165" fontId="0" fillId="0" borderId="10" xfId="0" applyNumberFormat="1" applyFont="1" applyFill="1" applyBorder="1" applyAlignment="1">
      <alignment horizontal="center"/>
    </xf>
    <xf numFmtId="165" fontId="13" fillId="0" borderId="10" xfId="0" applyNumberFormat="1" applyFont="1" applyBorder="1" applyAlignment="1">
      <alignment horizontal="center"/>
    </xf>
    <xf numFmtId="165" fontId="38" fillId="0" borderId="10" xfId="0" applyNumberFormat="1" applyFont="1" applyBorder="1" applyAlignment="1">
      <alignment horizontal="center"/>
    </xf>
    <xf numFmtId="165" fontId="40" fillId="0" borderId="10" xfId="0" applyNumberFormat="1" applyFont="1" applyBorder="1" applyAlignment="1">
      <alignment horizontal="center"/>
    </xf>
    <xf numFmtId="0" fontId="0" fillId="0" borderId="10" xfId="0" applyFont="1" applyFill="1" applyBorder="1" applyAlignment="1">
      <alignment horizontal="center"/>
    </xf>
    <xf numFmtId="165" fontId="24" fillId="0" borderId="11" xfId="0" applyNumberFormat="1" applyFont="1" applyBorder="1" applyAlignment="1">
      <alignment horizontal="center"/>
    </xf>
    <xf numFmtId="1" fontId="24" fillId="0" borderId="11" xfId="0" applyNumberFormat="1" applyFont="1" applyBorder="1" applyAlignment="1">
      <alignment horizontal="center"/>
    </xf>
    <xf numFmtId="165" fontId="39" fillId="0" borderId="11" xfId="0" applyNumberFormat="1" applyFont="1" applyBorder="1" applyAlignment="1">
      <alignment horizontal="center" vertical="center"/>
    </xf>
    <xf numFmtId="165" fontId="0" fillId="0" borderId="0" xfId="0" applyNumberFormat="1" applyAlignment="1">
      <alignment vertical="center"/>
    </xf>
    <xf numFmtId="1" fontId="39" fillId="0" borderId="11" xfId="0" applyNumberFormat="1" applyFont="1" applyBorder="1" applyAlignment="1">
      <alignment horizontal="center" vertical="center"/>
    </xf>
    <xf numFmtId="165" fontId="41" fillId="0" borderId="10" xfId="0" applyNumberFormat="1" applyFont="1" applyBorder="1" applyAlignment="1">
      <alignment horizontal="center"/>
    </xf>
    <xf numFmtId="0" fontId="42" fillId="0" borderId="10" xfId="0" applyFont="1" applyBorder="1" applyAlignment="1">
      <alignment horizontal="center"/>
    </xf>
    <xf numFmtId="165" fontId="42" fillId="0" borderId="10" xfId="0" applyNumberFormat="1" applyFont="1" applyBorder="1" applyAlignment="1">
      <alignment horizontal="center"/>
    </xf>
    <xf numFmtId="165" fontId="43" fillId="0" borderId="10" xfId="0" applyNumberFormat="1" applyFont="1" applyBorder="1" applyAlignment="1">
      <alignment horizontal="center"/>
    </xf>
    <xf numFmtId="165" fontId="44" fillId="0" borderId="10" xfId="0" applyNumberFormat="1" applyFont="1" applyBorder="1" applyAlignment="1">
      <alignment horizontal="center"/>
    </xf>
    <xf numFmtId="0" fontId="13" fillId="0" borderId="10" xfId="0" applyFont="1" applyFill="1" applyBorder="1"/>
    <xf numFmtId="165" fontId="45" fillId="0" borderId="10" xfId="0" applyNumberFormat="1" applyFont="1" applyBorder="1" applyAlignment="1">
      <alignment horizontal="center"/>
    </xf>
    <xf numFmtId="165" fontId="46" fillId="0" borderId="10" xfId="0" applyNumberFormat="1" applyFont="1" applyBorder="1" applyAlignment="1">
      <alignment horizontal="center"/>
    </xf>
    <xf numFmtId="165" fontId="47" fillId="0" borderId="10" xfId="0" applyNumberFormat="1" applyFont="1" applyBorder="1" applyAlignment="1">
      <alignment horizontal="center"/>
    </xf>
    <xf numFmtId="165" fontId="48" fillId="0" borderId="10" xfId="0" applyNumberFormat="1" applyFont="1" applyBorder="1" applyAlignment="1">
      <alignment horizontal="center"/>
    </xf>
    <xf numFmtId="165" fontId="49" fillId="0" borderId="10" xfId="0" applyNumberFormat="1" applyFont="1" applyBorder="1" applyAlignment="1">
      <alignment horizontal="center"/>
    </xf>
    <xf numFmtId="165" fontId="50" fillId="0" borderId="10" xfId="0" applyNumberFormat="1" applyFont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10" xfId="0" applyFont="1" applyFill="1" applyBorder="1" applyAlignment="1">
      <alignment horizontal="center" vertical="center"/>
    </xf>
    <xf numFmtId="165" fontId="51" fillId="0" borderId="10" xfId="0" applyNumberFormat="1" applyFont="1" applyBorder="1" applyAlignment="1">
      <alignment horizontal="center"/>
    </xf>
    <xf numFmtId="165" fontId="51" fillId="0" borderId="10" xfId="0" applyNumberFormat="1" applyFont="1" applyBorder="1"/>
    <xf numFmtId="165" fontId="0" fillId="0" borderId="10" xfId="0" quotePrefix="1" applyNumberFormat="1" applyFont="1" applyBorder="1" applyAlignment="1">
      <alignment horizontal="center"/>
    </xf>
    <xf numFmtId="165" fontId="52" fillId="0" borderId="10" xfId="0" applyNumberFormat="1" applyFont="1" applyBorder="1" applyAlignment="1">
      <alignment horizontal="center"/>
    </xf>
    <xf numFmtId="165" fontId="53" fillId="0" borderId="10" xfId="0" applyNumberFormat="1" applyFont="1" applyBorder="1" applyAlignment="1">
      <alignment horizontal="center"/>
    </xf>
    <xf numFmtId="165" fontId="54" fillId="0" borderId="10" xfId="0" applyNumberFormat="1" applyFont="1" applyBorder="1" applyAlignment="1">
      <alignment horizontal="center"/>
    </xf>
    <xf numFmtId="165" fontId="55" fillId="0" borderId="10" xfId="0" applyNumberFormat="1" applyFont="1" applyBorder="1" applyAlignment="1">
      <alignment horizontal="center"/>
    </xf>
    <xf numFmtId="0" fontId="22" fillId="0" borderId="0" xfId="0" applyFont="1" applyFill="1" applyBorder="1" applyAlignment="1">
      <alignment horizontal="center" vertical="center"/>
    </xf>
    <xf numFmtId="0" fontId="17" fillId="0" borderId="0" xfId="0" applyFont="1" applyFill="1" applyAlignment="1">
      <alignment vertical="center"/>
    </xf>
    <xf numFmtId="165" fontId="24" fillId="0" borderId="0" xfId="0" applyNumberFormat="1" applyFont="1" applyFill="1" applyAlignment="1">
      <alignment horizontal="center" vertical="center"/>
    </xf>
    <xf numFmtId="0" fontId="22" fillId="0" borderId="0" xfId="0" applyFont="1" applyFill="1" applyAlignment="1">
      <alignment vertical="center"/>
    </xf>
    <xf numFmtId="1" fontId="0" fillId="0" borderId="0" xfId="0" applyNumberFormat="1" applyFill="1" applyAlignment="1">
      <alignment vertical="center"/>
    </xf>
    <xf numFmtId="0" fontId="0" fillId="0" borderId="0" xfId="0" applyFill="1" applyAlignment="1">
      <alignment vertical="center"/>
    </xf>
    <xf numFmtId="165" fontId="56" fillId="0" borderId="10" xfId="0" applyNumberFormat="1" applyFont="1" applyBorder="1" applyAlignment="1">
      <alignment horizontal="center"/>
    </xf>
    <xf numFmtId="165" fontId="71" fillId="0" borderId="10" xfId="0" applyNumberFormat="1" applyFont="1" applyBorder="1" applyAlignment="1">
      <alignment horizontal="center"/>
    </xf>
    <xf numFmtId="0" fontId="71" fillId="0" borderId="10" xfId="0" applyFont="1" applyBorder="1" applyAlignment="1">
      <alignment horizontal="center"/>
    </xf>
    <xf numFmtId="165" fontId="72" fillId="0" borderId="10" xfId="0" applyNumberFormat="1" applyFont="1" applyBorder="1" applyAlignment="1">
      <alignment horizontal="center"/>
    </xf>
    <xf numFmtId="165" fontId="0" fillId="0" borderId="10" xfId="0" applyNumberFormat="1" applyFont="1" applyBorder="1" applyAlignment="1">
      <alignment horizontal="center" vertical="center"/>
    </xf>
    <xf numFmtId="0" fontId="0" fillId="0" borderId="10" xfId="0" applyFont="1" applyBorder="1" applyAlignment="1">
      <alignment horizontal="center" vertical="center"/>
    </xf>
    <xf numFmtId="165" fontId="0" fillId="0" borderId="13" xfId="0" applyNumberFormat="1" applyFont="1" applyFill="1" applyBorder="1" applyAlignment="1">
      <alignment horizontal="center"/>
    </xf>
    <xf numFmtId="0" fontId="57" fillId="0" borderId="0" xfId="0" applyFont="1" applyAlignment="1">
      <alignment horizontal="right"/>
    </xf>
    <xf numFmtId="0" fontId="58" fillId="0" borderId="0" xfId="0" applyFont="1"/>
    <xf numFmtId="0" fontId="59" fillId="0" borderId="0" xfId="0" applyFont="1"/>
    <xf numFmtId="0" fontId="58" fillId="0" borderId="1" xfId="0" applyFont="1" applyBorder="1"/>
    <xf numFmtId="0" fontId="58" fillId="0" borderId="2" xfId="0" applyFont="1" applyBorder="1" applyAlignment="1">
      <alignment horizontal="center"/>
    </xf>
    <xf numFmtId="0" fontId="58" fillId="0" borderId="3" xfId="0" quotePrefix="1" applyFont="1" applyBorder="1" applyAlignment="1">
      <alignment horizontal="center"/>
    </xf>
    <xf numFmtId="0" fontId="58" fillId="0" borderId="4" xfId="0" applyFont="1" applyBorder="1"/>
    <xf numFmtId="0" fontId="58" fillId="0" borderId="4" xfId="0" applyFont="1" applyBorder="1" applyAlignment="1">
      <alignment horizontal="center"/>
    </xf>
    <xf numFmtId="0" fontId="58" fillId="0" borderId="2" xfId="0" quotePrefix="1" applyFont="1" applyBorder="1" applyAlignment="1">
      <alignment horizontal="center"/>
    </xf>
    <xf numFmtId="0" fontId="58" fillId="0" borderId="5" xfId="0" applyFont="1" applyBorder="1" applyAlignment="1">
      <alignment horizontal="center"/>
    </xf>
    <xf numFmtId="0" fontId="58" fillId="0" borderId="6" xfId="0" applyFont="1" applyBorder="1" applyAlignment="1">
      <alignment horizontal="center"/>
    </xf>
    <xf numFmtId="0" fontId="58" fillId="0" borderId="7" xfId="0" applyFont="1" applyBorder="1" applyAlignment="1">
      <alignment horizontal="center"/>
    </xf>
    <xf numFmtId="0" fontId="58" fillId="0" borderId="8" xfId="0" applyFont="1" applyBorder="1" applyAlignment="1">
      <alignment horizontal="center"/>
    </xf>
    <xf numFmtId="0" fontId="58" fillId="0" borderId="9" xfId="0" applyFont="1" applyBorder="1" applyAlignment="1">
      <alignment horizontal="center"/>
    </xf>
    <xf numFmtId="0" fontId="58" fillId="0" borderId="10" xfId="0" applyFont="1" applyBorder="1" applyAlignment="1">
      <alignment horizontal="center"/>
    </xf>
    <xf numFmtId="0" fontId="57" fillId="0" borderId="10" xfId="0" applyFont="1" applyBorder="1" applyAlignment="1">
      <alignment horizontal="center"/>
    </xf>
    <xf numFmtId="0" fontId="60" fillId="0" borderId="10" xfId="0" applyFont="1" applyBorder="1" applyAlignment="1">
      <alignment horizontal="center"/>
    </xf>
    <xf numFmtId="165" fontId="61" fillId="0" borderId="10" xfId="0" applyNumberFormat="1" applyFont="1" applyBorder="1" applyAlignment="1">
      <alignment horizontal="center"/>
    </xf>
    <xf numFmtId="0" fontId="58" fillId="0" borderId="10" xfId="0" applyFont="1" applyBorder="1"/>
    <xf numFmtId="165" fontId="58" fillId="0" borderId="10" xfId="0" applyNumberFormat="1" applyFont="1" applyBorder="1" applyAlignment="1">
      <alignment horizontal="center"/>
    </xf>
    <xf numFmtId="0" fontId="62" fillId="0" borderId="10" xfId="0" applyFont="1" applyBorder="1" applyAlignment="1">
      <alignment horizontal="center"/>
    </xf>
    <xf numFmtId="165" fontId="60" fillId="0" borderId="10" xfId="0" applyNumberFormat="1" applyFont="1" applyBorder="1" applyAlignment="1">
      <alignment horizontal="center"/>
    </xf>
    <xf numFmtId="0" fontId="58" fillId="0" borderId="10" xfId="0" applyFont="1" applyBorder="1" applyAlignment="1"/>
    <xf numFmtId="165" fontId="58" fillId="0" borderId="10" xfId="0" applyNumberFormat="1" applyFont="1" applyFill="1" applyBorder="1" applyAlignment="1">
      <alignment horizontal="center"/>
    </xf>
    <xf numFmtId="165" fontId="60" fillId="0" borderId="10" xfId="0" applyNumberFormat="1" applyFont="1" applyFill="1" applyBorder="1" applyAlignment="1">
      <alignment horizontal="center"/>
    </xf>
    <xf numFmtId="165" fontId="60" fillId="0" borderId="10" xfId="0" quotePrefix="1" applyNumberFormat="1" applyFont="1" applyBorder="1" applyAlignment="1">
      <alignment horizontal="center"/>
    </xf>
    <xf numFmtId="0" fontId="61" fillId="0" borderId="10" xfId="0" applyFont="1" applyBorder="1" applyAlignment="1">
      <alignment horizontal="center"/>
    </xf>
    <xf numFmtId="165" fontId="60" fillId="3" borderId="10" xfId="0" applyNumberFormat="1" applyFont="1" applyFill="1" applyBorder="1" applyAlignment="1">
      <alignment horizontal="center"/>
    </xf>
    <xf numFmtId="165" fontId="61" fillId="0" borderId="10" xfId="0" applyNumberFormat="1" applyFont="1" applyFill="1" applyBorder="1" applyAlignment="1">
      <alignment horizontal="center"/>
    </xf>
    <xf numFmtId="165" fontId="58" fillId="0" borderId="10" xfId="0" applyNumberFormat="1" applyFont="1" applyBorder="1"/>
    <xf numFmtId="165" fontId="58" fillId="2" borderId="10" xfId="0" applyNumberFormat="1" applyFont="1" applyFill="1" applyBorder="1" applyAlignment="1">
      <alignment horizontal="center"/>
    </xf>
    <xf numFmtId="165" fontId="71" fillId="0" borderId="10" xfId="0" applyNumberFormat="1" applyFont="1" applyFill="1" applyBorder="1" applyAlignment="1">
      <alignment horizontal="center"/>
    </xf>
    <xf numFmtId="165" fontId="73" fillId="0" borderId="10" xfId="0" applyNumberFormat="1" applyFont="1" applyBorder="1" applyAlignment="1">
      <alignment horizontal="center"/>
    </xf>
    <xf numFmtId="165" fontId="24" fillId="0" borderId="0" xfId="0" applyNumberFormat="1" applyFont="1" applyFill="1" applyAlignment="1">
      <alignment vertical="center"/>
    </xf>
    <xf numFmtId="168" fontId="17" fillId="0" borderId="0" xfId="0" applyNumberFormat="1" applyFont="1" applyFill="1" applyBorder="1" applyAlignment="1">
      <alignment horizontal="center"/>
    </xf>
    <xf numFmtId="165" fontId="74" fillId="0" borderId="10" xfId="0" applyNumberFormat="1" applyFont="1" applyBorder="1" applyAlignment="1">
      <alignment horizontal="center"/>
    </xf>
    <xf numFmtId="165" fontId="75" fillId="0" borderId="10" xfId="0" applyNumberFormat="1" applyFont="1" applyBorder="1" applyAlignment="1">
      <alignment horizontal="center"/>
    </xf>
    <xf numFmtId="0" fontId="76" fillId="0" borderId="10" xfId="0" applyFont="1" applyBorder="1" applyAlignment="1">
      <alignment horizontal="center"/>
    </xf>
    <xf numFmtId="0" fontId="17" fillId="0" borderId="13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/>
    <xf numFmtId="0" fontId="17" fillId="0" borderId="15" xfId="0" quotePrefix="1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0" borderId="14" xfId="0" applyFont="1" applyBorder="1" applyAlignment="1">
      <alignment horizontal="center"/>
    </xf>
    <xf numFmtId="0" fontId="0" fillId="0" borderId="13" xfId="0" applyBorder="1" applyAlignment="1">
      <alignment horizontal="center" vertical="center"/>
    </xf>
    <xf numFmtId="0" fontId="17" fillId="0" borderId="10" xfId="0" quotePrefix="1" applyFont="1" applyBorder="1" applyAlignment="1">
      <alignment horizontal="center"/>
    </xf>
    <xf numFmtId="0" fontId="13" fillId="4" borderId="13" xfId="0" applyFont="1" applyFill="1" applyBorder="1" applyAlignment="1">
      <alignment horizontal="center"/>
    </xf>
    <xf numFmtId="0" fontId="0" fillId="0" borderId="13" xfId="0" applyFont="1" applyFill="1" applyBorder="1" applyAlignment="1">
      <alignment horizontal="center"/>
    </xf>
    <xf numFmtId="165" fontId="17" fillId="0" borderId="0" xfId="0" applyNumberFormat="1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left" vertical="center"/>
    </xf>
    <xf numFmtId="0" fontId="17" fillId="0" borderId="0" xfId="0" applyFont="1" applyFill="1" applyBorder="1" applyAlignment="1">
      <alignment horizontal="center" vertical="center"/>
    </xf>
    <xf numFmtId="2" fontId="17" fillId="0" borderId="0" xfId="0" applyNumberFormat="1" applyFont="1" applyBorder="1" applyAlignment="1">
      <alignment horizontal="center" vertical="center"/>
    </xf>
    <xf numFmtId="0" fontId="74" fillId="4" borderId="0" xfId="0" applyFont="1" applyFill="1" applyBorder="1" applyAlignment="1">
      <alignment vertical="center"/>
    </xf>
    <xf numFmtId="0" fontId="74" fillId="4" borderId="0" xfId="0" applyFont="1" applyFill="1" applyAlignment="1">
      <alignment vertical="center"/>
    </xf>
    <xf numFmtId="0" fontId="74" fillId="4" borderId="10" xfId="0" applyFont="1" applyFill="1" applyBorder="1" applyAlignment="1">
      <alignment horizontal="center" vertical="center"/>
    </xf>
    <xf numFmtId="0" fontId="74" fillId="4" borderId="5" xfId="0" applyFont="1" applyFill="1" applyBorder="1" applyAlignment="1">
      <alignment horizontal="center" vertical="center"/>
    </xf>
    <xf numFmtId="0" fontId="74" fillId="4" borderId="5" xfId="0" applyNumberFormat="1" applyFont="1" applyFill="1" applyBorder="1" applyAlignment="1">
      <alignment horizontal="center" vertical="center"/>
    </xf>
    <xf numFmtId="0" fontId="74" fillId="4" borderId="9" xfId="0" applyFont="1" applyFill="1" applyBorder="1" applyAlignment="1">
      <alignment horizontal="center" vertical="center"/>
    </xf>
    <xf numFmtId="0" fontId="74" fillId="4" borderId="8" xfId="0" applyFont="1" applyFill="1" applyBorder="1" applyAlignment="1">
      <alignment horizontal="center" vertical="center"/>
    </xf>
    <xf numFmtId="0" fontId="77" fillId="4" borderId="0" xfId="0" applyFont="1" applyFill="1" applyBorder="1" applyAlignment="1">
      <alignment horizontal="center"/>
    </xf>
    <xf numFmtId="165" fontId="77" fillId="4" borderId="0" xfId="0" applyNumberFormat="1" applyFont="1" applyFill="1" applyBorder="1" applyAlignment="1">
      <alignment horizontal="center" vertical="center"/>
    </xf>
    <xf numFmtId="1" fontId="77" fillId="4" borderId="0" xfId="0" applyNumberFormat="1" applyFont="1" applyFill="1" applyAlignment="1">
      <alignment vertical="center"/>
    </xf>
    <xf numFmtId="0" fontId="78" fillId="0" borderId="0" xfId="0" applyFont="1" applyAlignment="1">
      <alignment vertical="center"/>
    </xf>
    <xf numFmtId="165" fontId="0" fillId="0" borderId="5" xfId="0" applyNumberFormat="1" applyFont="1" applyFill="1" applyBorder="1" applyAlignment="1">
      <alignment horizontal="center"/>
    </xf>
    <xf numFmtId="165" fontId="39" fillId="0" borderId="10" xfId="0" applyNumberFormat="1" applyFont="1" applyBorder="1" applyAlignment="1">
      <alignment horizontal="center" vertical="center"/>
    </xf>
    <xf numFmtId="168" fontId="23" fillId="4" borderId="0" xfId="0" applyNumberFormat="1" applyFont="1" applyFill="1" applyBorder="1" applyAlignment="1">
      <alignment vertical="center"/>
    </xf>
    <xf numFmtId="165" fontId="65" fillId="0" borderId="14" xfId="0" applyNumberFormat="1" applyFont="1" applyBorder="1" applyAlignment="1">
      <alignment horizontal="center" vertical="center"/>
    </xf>
    <xf numFmtId="0" fontId="65" fillId="0" borderId="8" xfId="0" applyNumberFormat="1" applyFont="1" applyBorder="1" applyAlignment="1">
      <alignment horizontal="center" vertical="center"/>
    </xf>
    <xf numFmtId="165" fontId="65" fillId="0" borderId="10" xfId="0" applyNumberFormat="1" applyFont="1" applyBorder="1" applyAlignment="1">
      <alignment horizontal="center"/>
    </xf>
    <xf numFmtId="165" fontId="79" fillId="0" borderId="11" xfId="0" applyNumberFormat="1" applyFont="1" applyFill="1" applyBorder="1" applyAlignment="1">
      <alignment horizontal="center"/>
    </xf>
    <xf numFmtId="165" fontId="65" fillId="0" borderId="10" xfId="0" applyNumberFormat="1" applyFont="1" applyBorder="1" applyAlignment="1">
      <alignment horizontal="center" vertical="center"/>
    </xf>
    <xf numFmtId="165" fontId="65" fillId="0" borderId="8" xfId="0" applyNumberFormat="1" applyFont="1" applyBorder="1" applyAlignment="1">
      <alignment horizontal="center" vertical="center"/>
    </xf>
    <xf numFmtId="0" fontId="0" fillId="0" borderId="10" xfId="0" applyFont="1" applyBorder="1"/>
    <xf numFmtId="0" fontId="0" fillId="0" borderId="10" xfId="0" applyFont="1" applyFill="1" applyBorder="1"/>
    <xf numFmtId="0" fontId="0" fillId="0" borderId="10" xfId="0" applyFont="1" applyBorder="1" applyAlignment="1"/>
    <xf numFmtId="0" fontId="0" fillId="0" borderId="10" xfId="0" applyFont="1" applyFill="1" applyBorder="1" applyAlignment="1">
      <alignment vertical="center" wrapText="1"/>
    </xf>
    <xf numFmtId="0" fontId="0" fillId="0" borderId="0" xfId="0" applyFill="1"/>
    <xf numFmtId="0" fontId="0" fillId="0" borderId="10" xfId="0" applyFill="1" applyBorder="1" applyAlignment="1">
      <alignment vertical="center" wrapText="1"/>
    </xf>
    <xf numFmtId="165" fontId="13" fillId="0" borderId="13" xfId="0" applyNumberFormat="1" applyFont="1" applyBorder="1" applyAlignment="1">
      <alignment horizontal="center"/>
    </xf>
    <xf numFmtId="0" fontId="13" fillId="5" borderId="10" xfId="0" applyFont="1" applyFill="1" applyBorder="1" applyAlignment="1">
      <alignment horizontal="center"/>
    </xf>
    <xf numFmtId="165" fontId="13" fillId="5" borderId="10" xfId="0" applyNumberFormat="1" applyFont="1" applyFill="1" applyBorder="1" applyAlignment="1">
      <alignment horizontal="center"/>
    </xf>
    <xf numFmtId="1" fontId="80" fillId="4" borderId="0" xfId="0" applyNumberFormat="1" applyFont="1" applyFill="1" applyBorder="1" applyAlignment="1">
      <alignment vertical="center"/>
    </xf>
    <xf numFmtId="1" fontId="81" fillId="4" borderId="0" xfId="0" applyNumberFormat="1" applyFont="1" applyFill="1" applyBorder="1" applyAlignment="1">
      <alignment vertical="center"/>
    </xf>
    <xf numFmtId="165" fontId="0" fillId="4" borderId="0" xfId="0" applyNumberFormat="1" applyFont="1" applyFill="1" applyBorder="1" applyAlignment="1">
      <alignment vertical="center"/>
    </xf>
    <xf numFmtId="165" fontId="0" fillId="0" borderId="0" xfId="0" applyNumberFormat="1" applyBorder="1" applyAlignment="1">
      <alignment vertical="center"/>
    </xf>
    <xf numFmtId="168" fontId="0" fillId="4" borderId="0" xfId="0" applyNumberFormat="1" applyFont="1" applyFill="1" applyBorder="1" applyAlignment="1">
      <alignment vertical="center"/>
    </xf>
    <xf numFmtId="167" fontId="0" fillId="0" borderId="0" xfId="2" applyNumberFormat="1" applyFont="1" applyBorder="1" applyAlignment="1">
      <alignment vertical="center"/>
    </xf>
    <xf numFmtId="0" fontId="13" fillId="0" borderId="0" xfId="0" applyFont="1" applyBorder="1" applyAlignment="1">
      <alignment vertical="center"/>
    </xf>
    <xf numFmtId="165" fontId="82" fillId="0" borderId="0" xfId="0" applyNumberFormat="1" applyFont="1"/>
    <xf numFmtId="165" fontId="71" fillId="0" borderId="0" xfId="0" applyNumberFormat="1" applyFont="1"/>
    <xf numFmtId="165" fontId="71" fillId="0" borderId="4" xfId="0" applyNumberFormat="1" applyFont="1" applyFill="1" applyBorder="1" applyAlignment="1">
      <alignment horizontal="center"/>
    </xf>
    <xf numFmtId="165" fontId="72" fillId="0" borderId="5" xfId="0" applyNumberFormat="1" applyFont="1" applyFill="1" applyBorder="1" applyAlignment="1">
      <alignment horizontal="center"/>
    </xf>
    <xf numFmtId="0" fontId="78" fillId="0" borderId="0" xfId="0" applyFont="1"/>
    <xf numFmtId="165" fontId="72" fillId="0" borderId="10" xfId="0" applyNumberFormat="1" applyFont="1" applyFill="1" applyBorder="1" applyAlignment="1">
      <alignment horizontal="center"/>
    </xf>
    <xf numFmtId="0" fontId="83" fillId="0" borderId="10" xfId="0" applyFont="1" applyBorder="1" applyAlignment="1" applyProtection="1">
      <alignment horizontal="center"/>
    </xf>
    <xf numFmtId="0" fontId="65" fillId="0" borderId="11" xfId="0" applyFont="1" applyBorder="1" applyAlignment="1">
      <alignment horizontal="center"/>
    </xf>
    <xf numFmtId="165" fontId="65" fillId="0" borderId="11" xfId="0" applyNumberFormat="1" applyFont="1" applyFill="1" applyBorder="1" applyAlignment="1">
      <alignment horizontal="center"/>
    </xf>
    <xf numFmtId="165" fontId="71" fillId="0" borderId="10" xfId="0" quotePrefix="1" applyNumberFormat="1" applyFont="1" applyBorder="1" applyAlignment="1">
      <alignment horizontal="center"/>
    </xf>
    <xf numFmtId="2" fontId="65" fillId="0" borderId="10" xfId="0" applyNumberFormat="1" applyFont="1" applyBorder="1" applyAlignment="1">
      <alignment horizontal="center"/>
    </xf>
    <xf numFmtId="165" fontId="0" fillId="0" borderId="4" xfId="0" applyNumberFormat="1" applyFont="1" applyFill="1" applyBorder="1" applyAlignment="1">
      <alignment horizontal="center"/>
    </xf>
    <xf numFmtId="165" fontId="71" fillId="0" borderId="10" xfId="0" applyNumberFormat="1" applyFont="1" applyBorder="1" applyAlignment="1">
      <alignment horizontal="center" vertical="center"/>
    </xf>
    <xf numFmtId="0" fontId="71" fillId="0" borderId="10" xfId="0" applyFont="1" applyBorder="1" applyAlignment="1">
      <alignment horizontal="center" vertical="center"/>
    </xf>
    <xf numFmtId="165" fontId="84" fillId="0" borderId="0" xfId="0" applyNumberFormat="1" applyFont="1" applyBorder="1" applyAlignment="1">
      <alignment horizontal="center"/>
    </xf>
    <xf numFmtId="165" fontId="63" fillId="0" borderId="0" xfId="0" applyNumberFormat="1" applyFont="1" applyBorder="1" applyAlignment="1">
      <alignment horizontal="center"/>
    </xf>
    <xf numFmtId="165" fontId="78" fillId="0" borderId="10" xfId="0" applyNumberFormat="1" applyFont="1" applyBorder="1" applyAlignment="1">
      <alignment horizontal="center"/>
    </xf>
    <xf numFmtId="0" fontId="78" fillId="0" borderId="10" xfId="0" applyFont="1" applyBorder="1" applyAlignment="1">
      <alignment horizontal="center"/>
    </xf>
    <xf numFmtId="16" fontId="0" fillId="0" borderId="0" xfId="0" applyNumberFormat="1"/>
    <xf numFmtId="165" fontId="85" fillId="0" borderId="10" xfId="0" applyNumberFormat="1" applyFont="1" applyFill="1" applyBorder="1" applyAlignment="1">
      <alignment horizontal="center" vertical="center" wrapText="1"/>
    </xf>
    <xf numFmtId="0" fontId="85" fillId="0" borderId="8" xfId="0" applyFont="1" applyFill="1" applyBorder="1" applyAlignment="1">
      <alignment horizontal="center" vertical="center"/>
    </xf>
    <xf numFmtId="0" fontId="0" fillId="4" borderId="0" xfId="0" applyFill="1"/>
    <xf numFmtId="165" fontId="0" fillId="4" borderId="0" xfId="0" applyNumberFormat="1" applyFill="1"/>
    <xf numFmtId="165" fontId="65" fillId="0" borderId="10" xfId="0" applyNumberFormat="1" applyFont="1" applyBorder="1" applyAlignment="1" applyProtection="1">
      <alignment horizontal="center" vertical="center"/>
    </xf>
    <xf numFmtId="0" fontId="66" fillId="0" borderId="0" xfId="0" applyFont="1" applyAlignment="1">
      <alignment horizontal="center"/>
    </xf>
    <xf numFmtId="0" fontId="66" fillId="0" borderId="0" xfId="0" applyNumberFormat="1" applyFont="1" applyAlignment="1">
      <alignment horizontal="center"/>
    </xf>
    <xf numFmtId="0" fontId="68" fillId="0" borderId="10" xfId="0" applyFont="1" applyBorder="1" applyAlignment="1">
      <alignment horizontal="center" wrapText="1"/>
    </xf>
    <xf numFmtId="0" fontId="86" fillId="7" borderId="10" xfId="0" applyFont="1" applyFill="1" applyBorder="1" applyAlignment="1">
      <alignment horizontal="center" wrapText="1"/>
    </xf>
    <xf numFmtId="0" fontId="68" fillId="0" borderId="10" xfId="0" applyFont="1" applyBorder="1" applyAlignment="1">
      <alignment wrapText="1"/>
    </xf>
    <xf numFmtId="0" fontId="67" fillId="0" borderId="10" xfId="0" applyFont="1" applyBorder="1" applyAlignment="1">
      <alignment horizontal="center" wrapText="1"/>
    </xf>
    <xf numFmtId="0" fontId="67" fillId="7" borderId="10" xfId="0" applyFont="1" applyFill="1" applyBorder="1" applyAlignment="1">
      <alignment horizontal="center" wrapText="1"/>
    </xf>
    <xf numFmtId="1" fontId="86" fillId="7" borderId="10" xfId="0" applyNumberFormat="1" applyFont="1" applyFill="1" applyBorder="1" applyAlignment="1">
      <alignment horizontal="center" wrapText="1"/>
    </xf>
    <xf numFmtId="2" fontId="68" fillId="0" borderId="10" xfId="0" applyNumberFormat="1" applyFont="1" applyBorder="1" applyAlignment="1">
      <alignment wrapText="1"/>
    </xf>
    <xf numFmtId="0" fontId="0" fillId="0" borderId="16" xfId="0" applyBorder="1" applyAlignment="1">
      <alignment horizontal="center" vertical="center"/>
    </xf>
    <xf numFmtId="0" fontId="0" fillId="0" borderId="8" xfId="0" applyBorder="1" applyAlignment="1">
      <alignment vertical="center"/>
    </xf>
    <xf numFmtId="0" fontId="0" fillId="0" borderId="8" xfId="0" applyBorder="1" applyAlignment="1">
      <alignment horizontal="center" vertical="center"/>
    </xf>
    <xf numFmtId="165" fontId="0" fillId="0" borderId="17" xfId="0" applyNumberForma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65" fillId="0" borderId="19" xfId="0" applyFont="1" applyBorder="1" applyAlignment="1">
      <alignment horizontal="center" vertical="center" wrapText="1"/>
    </xf>
    <xf numFmtId="0" fontId="23" fillId="0" borderId="20" xfId="0" applyFont="1" applyBorder="1" applyAlignment="1">
      <alignment horizontal="center" vertical="center" wrapText="1"/>
    </xf>
    <xf numFmtId="0" fontId="65" fillId="4" borderId="20" xfId="0" applyFont="1" applyFill="1" applyBorder="1" applyAlignment="1">
      <alignment horizontal="center" vertical="center" wrapText="1"/>
    </xf>
    <xf numFmtId="0" fontId="65" fillId="0" borderId="20" xfId="0" applyFont="1" applyBorder="1" applyAlignment="1">
      <alignment horizontal="center" vertical="center" wrapText="1"/>
    </xf>
    <xf numFmtId="0" fontId="65" fillId="4" borderId="21" xfId="0" applyFont="1" applyFill="1" applyBorder="1" applyAlignment="1">
      <alignment horizontal="center" vertical="center" wrapText="1"/>
    </xf>
    <xf numFmtId="0" fontId="0" fillId="0" borderId="22" xfId="0" applyBorder="1" applyAlignment="1">
      <alignment vertical="center"/>
    </xf>
    <xf numFmtId="165" fontId="0" fillId="0" borderId="23" xfId="0" applyNumberFormat="1" applyBorder="1" applyAlignment="1">
      <alignment horizontal="center" vertical="center"/>
    </xf>
    <xf numFmtId="165" fontId="87" fillId="0" borderId="0" xfId="0" applyNumberFormat="1" applyFont="1" applyBorder="1" applyAlignment="1">
      <alignment horizontal="center"/>
    </xf>
    <xf numFmtId="165" fontId="69" fillId="0" borderId="0" xfId="0" applyNumberFormat="1" applyFont="1" applyBorder="1" applyAlignment="1">
      <alignment horizontal="center"/>
    </xf>
    <xf numFmtId="165" fontId="71" fillId="5" borderId="10" xfId="0" applyNumberFormat="1" applyFont="1" applyFill="1" applyBorder="1" applyAlignment="1">
      <alignment horizontal="center"/>
    </xf>
    <xf numFmtId="165" fontId="0" fillId="5" borderId="10" xfId="0" applyNumberFormat="1" applyFont="1" applyFill="1" applyBorder="1" applyAlignment="1">
      <alignment horizontal="center"/>
    </xf>
    <xf numFmtId="0" fontId="0" fillId="5" borderId="10" xfId="0" applyFont="1" applyFill="1" applyBorder="1" applyAlignment="1">
      <alignment horizontal="center"/>
    </xf>
    <xf numFmtId="0" fontId="71" fillId="0" borderId="0" xfId="0" applyFont="1" applyAlignment="1">
      <alignment vertical="center"/>
    </xf>
    <xf numFmtId="0" fontId="88" fillId="0" borderId="0" xfId="0" applyFont="1" applyBorder="1" applyAlignment="1">
      <alignment horizontal="left" vertical="center"/>
    </xf>
    <xf numFmtId="0" fontId="88" fillId="0" borderId="0" xfId="0" applyFont="1" applyFill="1" applyBorder="1" applyAlignment="1">
      <alignment horizontal="left" vertical="center"/>
    </xf>
    <xf numFmtId="0" fontId="89" fillId="4" borderId="0" xfId="0" applyFont="1" applyFill="1" applyBorder="1" applyAlignment="1">
      <alignment horizontal="left" vertical="center"/>
    </xf>
    <xf numFmtId="0" fontId="65" fillId="0" borderId="10" xfId="0" applyFont="1" applyBorder="1" applyAlignment="1" applyProtection="1">
      <alignment horizontal="center"/>
    </xf>
    <xf numFmtId="0" fontId="65" fillId="8" borderId="10" xfId="0" applyFont="1" applyFill="1" applyBorder="1" applyAlignment="1" applyProtection="1">
      <alignment horizontal="center"/>
    </xf>
    <xf numFmtId="0" fontId="65" fillId="9" borderId="10" xfId="0" applyFont="1" applyFill="1" applyBorder="1" applyAlignment="1" applyProtection="1">
      <alignment horizontal="center"/>
    </xf>
    <xf numFmtId="0" fontId="65" fillId="10" borderId="10" xfId="0" applyFont="1" applyFill="1" applyBorder="1" applyAlignment="1" applyProtection="1">
      <alignment horizontal="center"/>
    </xf>
    <xf numFmtId="0" fontId="65" fillId="11" borderId="10" xfId="0" applyFont="1" applyFill="1" applyBorder="1" applyAlignment="1" applyProtection="1">
      <alignment horizontal="center"/>
    </xf>
    <xf numFmtId="165" fontId="17" fillId="0" borderId="13" xfId="0" applyNumberFormat="1" applyFont="1" applyBorder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0" fontId="17" fillId="0" borderId="10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/>
    </xf>
    <xf numFmtId="165" fontId="17" fillId="0" borderId="0" xfId="0" applyNumberFormat="1" applyFont="1" applyBorder="1" applyAlignment="1">
      <alignment horizontal="center" vertical="center"/>
    </xf>
    <xf numFmtId="49" fontId="23" fillId="0" borderId="0" xfId="0" applyNumberFormat="1" applyFont="1" applyAlignment="1">
      <alignment vertical="center"/>
    </xf>
    <xf numFmtId="0" fontId="17" fillId="0" borderId="15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14" fontId="17" fillId="0" borderId="4" xfId="0" applyNumberFormat="1" applyFont="1" applyBorder="1" applyAlignment="1">
      <alignment horizontal="center" vertical="center"/>
    </xf>
    <xf numFmtId="0" fontId="17" fillId="0" borderId="14" xfId="0" applyFont="1" applyBorder="1" applyAlignment="1">
      <alignment horizontal="center" vertical="center"/>
    </xf>
    <xf numFmtId="0" fontId="23" fillId="0" borderId="5" xfId="0" applyFont="1" applyBorder="1" applyAlignment="1">
      <alignment vertical="center"/>
    </xf>
    <xf numFmtId="0" fontId="23" fillId="0" borderId="10" xfId="0" applyFont="1" applyBorder="1" applyAlignment="1">
      <alignment vertical="center"/>
    </xf>
    <xf numFmtId="0" fontId="24" fillId="0" borderId="0" xfId="0" applyFont="1" applyAlignment="1">
      <alignment vertical="center"/>
    </xf>
    <xf numFmtId="0" fontId="63" fillId="0" borderId="0" xfId="0" applyFont="1" applyAlignment="1">
      <alignment vertical="center"/>
    </xf>
    <xf numFmtId="165" fontId="65" fillId="0" borderId="10" xfId="0" applyNumberFormat="1" applyFont="1" applyBorder="1" applyAlignment="1" applyProtection="1">
      <alignment horizontal="center"/>
    </xf>
    <xf numFmtId="165" fontId="90" fillId="0" borderId="11" xfId="0" applyNumberFormat="1" applyFont="1" applyFill="1" applyBorder="1" applyAlignment="1">
      <alignment horizontal="center"/>
    </xf>
    <xf numFmtId="165" fontId="71" fillId="0" borderId="5" xfId="0" applyNumberFormat="1" applyFont="1" applyFill="1" applyBorder="1" applyAlignment="1">
      <alignment horizontal="center"/>
    </xf>
    <xf numFmtId="165" fontId="65" fillId="4" borderId="10" xfId="0" applyNumberFormat="1" applyFont="1" applyFill="1" applyBorder="1" applyAlignment="1" applyProtection="1">
      <alignment horizontal="center"/>
    </xf>
    <xf numFmtId="165" fontId="71" fillId="4" borderId="10" xfId="0" applyNumberFormat="1" applyFont="1" applyFill="1" applyBorder="1" applyAlignment="1">
      <alignment horizontal="center"/>
    </xf>
    <xf numFmtId="165" fontId="0" fillId="4" borderId="10" xfId="0" applyNumberFormat="1" applyFont="1" applyFill="1" applyBorder="1" applyAlignment="1">
      <alignment horizontal="center"/>
    </xf>
    <xf numFmtId="0" fontId="0" fillId="4" borderId="10" xfId="0" applyFont="1" applyFill="1" applyBorder="1" applyAlignment="1">
      <alignment horizontal="center"/>
    </xf>
    <xf numFmtId="0" fontId="83" fillId="4" borderId="10" xfId="0" applyFont="1" applyFill="1" applyBorder="1" applyAlignment="1" applyProtection="1">
      <alignment horizontal="center"/>
    </xf>
    <xf numFmtId="0" fontId="17" fillId="0" borderId="0" xfId="0" applyFont="1" applyAlignment="1">
      <alignment horizontal="center"/>
    </xf>
    <xf numFmtId="165" fontId="82" fillId="0" borderId="0" xfId="0" applyNumberFormat="1" applyFont="1" applyAlignment="1">
      <alignment horizontal="center"/>
    </xf>
    <xf numFmtId="0" fontId="17" fillId="0" borderId="1" xfId="0" applyFont="1" applyBorder="1" applyAlignment="1">
      <alignment horizontal="center"/>
    </xf>
    <xf numFmtId="0" fontId="22" fillId="0" borderId="0" xfId="0" applyFont="1" applyBorder="1" applyAlignment="1">
      <alignment vertical="center"/>
    </xf>
    <xf numFmtId="168" fontId="23" fillId="5" borderId="0" xfId="0" applyNumberFormat="1" applyFont="1" applyFill="1" applyBorder="1" applyAlignment="1" applyProtection="1">
      <alignment horizontal="center" vertical="center"/>
    </xf>
    <xf numFmtId="168" fontId="23" fillId="6" borderId="0" xfId="0" applyNumberFormat="1" applyFont="1" applyFill="1" applyBorder="1" applyAlignment="1" applyProtection="1">
      <alignment horizontal="center" vertical="center"/>
    </xf>
    <xf numFmtId="0" fontId="67" fillId="0" borderId="0" xfId="0" applyFont="1" applyAlignment="1">
      <alignment horizontal="center"/>
    </xf>
    <xf numFmtId="165" fontId="78" fillId="0" borderId="0" xfId="0" applyNumberFormat="1" applyFont="1"/>
    <xf numFmtId="0" fontId="17" fillId="12" borderId="12" xfId="0" applyFont="1" applyFill="1" applyBorder="1" applyAlignment="1">
      <alignment horizontal="center" vertical="center"/>
    </xf>
    <xf numFmtId="0" fontId="17" fillId="12" borderId="0" xfId="0" applyFont="1" applyFill="1" applyBorder="1" applyAlignment="1">
      <alignment horizontal="center" vertical="center"/>
    </xf>
    <xf numFmtId="165" fontId="65" fillId="0" borderId="10" xfId="0" applyNumberFormat="1" applyFont="1" applyFill="1" applyBorder="1" applyAlignment="1" applyProtection="1">
      <alignment horizontal="center" vertical="center"/>
    </xf>
    <xf numFmtId="0" fontId="65" fillId="0" borderId="10" xfId="0" applyFont="1" applyFill="1" applyBorder="1" applyAlignment="1" applyProtection="1">
      <alignment horizontal="center"/>
    </xf>
    <xf numFmtId="0" fontId="83" fillId="0" borderId="10" xfId="0" applyFont="1" applyFill="1" applyBorder="1" applyAlignment="1" applyProtection="1">
      <alignment horizontal="center"/>
    </xf>
    <xf numFmtId="0" fontId="65" fillId="0" borderId="8" xfId="0" applyNumberFormat="1" applyFont="1" applyFill="1" applyBorder="1" applyAlignment="1">
      <alignment horizontal="center" vertical="center"/>
    </xf>
    <xf numFmtId="165" fontId="65" fillId="0" borderId="14" xfId="0" applyNumberFormat="1" applyFont="1" applyFill="1" applyBorder="1" applyAlignment="1">
      <alignment horizontal="center" vertical="center"/>
    </xf>
    <xf numFmtId="2" fontId="65" fillId="0" borderId="10" xfId="0" applyNumberFormat="1" applyFont="1" applyFill="1" applyBorder="1" applyAlignment="1">
      <alignment horizontal="center"/>
    </xf>
    <xf numFmtId="165" fontId="65" fillId="0" borderId="10" xfId="0" applyNumberFormat="1" applyFont="1" applyFill="1" applyBorder="1" applyAlignment="1">
      <alignment horizontal="center" vertical="center"/>
    </xf>
    <xf numFmtId="165" fontId="65" fillId="0" borderId="10" xfId="0" applyNumberFormat="1" applyFont="1" applyFill="1" applyBorder="1" applyAlignment="1">
      <alignment horizontal="center"/>
    </xf>
    <xf numFmtId="165" fontId="0" fillId="0" borderId="0" xfId="0" applyNumberFormat="1" applyFill="1" applyAlignment="1">
      <alignment vertical="center"/>
    </xf>
    <xf numFmtId="166" fontId="92" fillId="0" borderId="0" xfId="0" applyNumberFormat="1" applyFont="1" applyBorder="1" applyAlignment="1">
      <alignment horizontal="center" vertical="center"/>
    </xf>
    <xf numFmtId="165" fontId="91" fillId="0" borderId="0" xfId="0" applyNumberFormat="1" applyFont="1" applyBorder="1" applyAlignment="1">
      <alignment horizontal="center" vertical="center" wrapText="1"/>
    </xf>
    <xf numFmtId="0" fontId="91" fillId="0" borderId="10" xfId="0" applyFont="1" applyBorder="1" applyAlignment="1">
      <alignment horizontal="center" vertical="center" wrapText="1"/>
    </xf>
    <xf numFmtId="165" fontId="91" fillId="0" borderId="10" xfId="0" applyNumberFormat="1" applyFont="1" applyBorder="1" applyAlignment="1">
      <alignment horizontal="center" vertical="center" wrapText="1"/>
    </xf>
    <xf numFmtId="165" fontId="91" fillId="0" borderId="10" xfId="0" applyNumberFormat="1" applyFont="1" applyBorder="1" applyAlignment="1">
      <alignment horizontal="center" vertical="center"/>
    </xf>
    <xf numFmtId="0" fontId="91" fillId="0" borderId="10" xfId="0" applyFont="1" applyBorder="1" applyAlignment="1">
      <alignment horizontal="center" vertical="center"/>
    </xf>
    <xf numFmtId="1" fontId="91" fillId="0" borderId="9" xfId="0" applyNumberFormat="1" applyFont="1" applyBorder="1" applyAlignment="1">
      <alignment horizontal="center" vertical="center"/>
    </xf>
    <xf numFmtId="165" fontId="91" fillId="0" borderId="10" xfId="0" applyNumberFormat="1" applyFont="1" applyBorder="1" applyAlignment="1">
      <alignment vertical="center"/>
    </xf>
    <xf numFmtId="165" fontId="91" fillId="0" borderId="11" xfId="0" applyNumberFormat="1" applyFont="1" applyBorder="1" applyAlignment="1">
      <alignment horizontal="center"/>
    </xf>
    <xf numFmtId="1" fontId="91" fillId="0" borderId="11" xfId="0" applyNumberFormat="1" applyFont="1" applyBorder="1" applyAlignment="1">
      <alignment horizontal="center"/>
    </xf>
    <xf numFmtId="2" fontId="91" fillId="0" borderId="11" xfId="0" applyNumberFormat="1" applyFont="1" applyBorder="1" applyAlignment="1">
      <alignment horizontal="center"/>
    </xf>
    <xf numFmtId="165" fontId="94" fillId="0" borderId="10" xfId="0" applyNumberFormat="1" applyFont="1" applyBorder="1" applyAlignment="1">
      <alignment vertical="center"/>
    </xf>
    <xf numFmtId="165" fontId="94" fillId="0" borderId="11" xfId="0" applyNumberFormat="1" applyFont="1" applyBorder="1" applyAlignment="1">
      <alignment horizontal="center"/>
    </xf>
    <xf numFmtId="1" fontId="94" fillId="0" borderId="11" xfId="0" applyNumberFormat="1" applyFont="1" applyBorder="1" applyAlignment="1">
      <alignment horizontal="center"/>
    </xf>
    <xf numFmtId="2" fontId="94" fillId="0" borderId="11" xfId="0" applyNumberFormat="1" applyFont="1" applyBorder="1" applyAlignment="1">
      <alignment horizontal="center"/>
    </xf>
    <xf numFmtId="165" fontId="94" fillId="0" borderId="10" xfId="0" applyNumberFormat="1" applyFont="1" applyBorder="1" applyAlignment="1">
      <alignment horizontal="center" vertical="center"/>
    </xf>
    <xf numFmtId="165" fontId="91" fillId="0" borderId="10" xfId="0" applyNumberFormat="1" applyFont="1" applyBorder="1" applyAlignment="1">
      <alignment horizontal="center"/>
    </xf>
    <xf numFmtId="0" fontId="93" fillId="0" borderId="10" xfId="0" applyFont="1" applyBorder="1" applyAlignment="1">
      <alignment vertical="center"/>
    </xf>
    <xf numFmtId="1" fontId="91" fillId="0" borderId="10" xfId="0" applyNumberFormat="1" applyFont="1" applyBorder="1" applyAlignment="1">
      <alignment horizontal="center"/>
    </xf>
    <xf numFmtId="165" fontId="95" fillId="0" borderId="10" xfId="0" applyNumberFormat="1" applyFont="1" applyBorder="1" applyAlignment="1">
      <alignment horizontal="left" vertical="center"/>
    </xf>
    <xf numFmtId="165" fontId="95" fillId="0" borderId="10" xfId="0" applyNumberFormat="1" applyFont="1" applyBorder="1" applyAlignment="1">
      <alignment horizontal="center" vertical="center"/>
    </xf>
    <xf numFmtId="1" fontId="95" fillId="0" borderId="10" xfId="0" applyNumberFormat="1" applyFont="1" applyBorder="1" applyAlignment="1">
      <alignment horizontal="center" vertical="center"/>
    </xf>
    <xf numFmtId="2" fontId="95" fillId="0" borderId="10" xfId="0" applyNumberFormat="1" applyFont="1" applyBorder="1" applyAlignment="1">
      <alignment horizontal="center" vertical="center"/>
    </xf>
    <xf numFmtId="165" fontId="91" fillId="0" borderId="0" xfId="0" applyNumberFormat="1" applyFont="1" applyBorder="1" applyAlignment="1">
      <alignment vertical="center"/>
    </xf>
    <xf numFmtId="165" fontId="91" fillId="0" borderId="0" xfId="0" applyNumberFormat="1" applyFont="1" applyBorder="1" applyAlignment="1">
      <alignment horizontal="center"/>
    </xf>
    <xf numFmtId="1" fontId="91" fillId="0" borderId="0" xfId="0" applyNumberFormat="1" applyFont="1" applyBorder="1" applyAlignment="1">
      <alignment horizontal="center"/>
    </xf>
    <xf numFmtId="2" fontId="91" fillId="0" borderId="0" xfId="0" applyNumberFormat="1" applyFont="1" applyBorder="1" applyAlignment="1">
      <alignment horizontal="center"/>
    </xf>
    <xf numFmtId="0" fontId="91" fillId="0" borderId="0" xfId="0" applyFont="1" applyBorder="1" applyAlignment="1">
      <alignment vertical="center"/>
    </xf>
    <xf numFmtId="165" fontId="91" fillId="0" borderId="0" xfId="0" applyNumberFormat="1" applyFont="1" applyBorder="1" applyAlignment="1"/>
    <xf numFmtId="1" fontId="91" fillId="0" borderId="10" xfId="0" applyNumberFormat="1" applyFont="1" applyBorder="1" applyAlignment="1">
      <alignment horizontal="center" vertical="center"/>
    </xf>
    <xf numFmtId="169" fontId="91" fillId="0" borderId="0" xfId="0" applyNumberFormat="1" applyFont="1" applyBorder="1" applyAlignment="1">
      <alignment horizontal="center"/>
    </xf>
    <xf numFmtId="165" fontId="96" fillId="0" borderId="11" xfId="0" applyNumberFormat="1" applyFont="1" applyFill="1" applyBorder="1" applyAlignment="1">
      <alignment horizontal="center"/>
    </xf>
    <xf numFmtId="0" fontId="71" fillId="4" borderId="10" xfId="0" applyFont="1" applyFill="1" applyBorder="1" applyAlignment="1">
      <alignment horizontal="center"/>
    </xf>
    <xf numFmtId="0" fontId="22" fillId="0" borderId="0" xfId="0" applyFont="1" applyBorder="1" applyAlignment="1">
      <alignment horizontal="center" vertical="center"/>
    </xf>
    <xf numFmtId="168" fontId="23" fillId="13" borderId="0" xfId="0" applyNumberFormat="1" applyFont="1" applyFill="1" applyBorder="1" applyAlignment="1" applyProtection="1">
      <alignment horizontal="center" vertical="center"/>
    </xf>
    <xf numFmtId="165" fontId="17" fillId="0" borderId="10" xfId="0" applyNumberFormat="1" applyFont="1" applyBorder="1" applyAlignment="1">
      <alignment horizontal="center" vertical="center" wrapText="1"/>
    </xf>
    <xf numFmtId="0" fontId="0" fillId="0" borderId="22" xfId="0" applyBorder="1" applyAlignment="1">
      <alignment horizontal="center" vertical="center"/>
    </xf>
    <xf numFmtId="165" fontId="0" fillId="15" borderId="10" xfId="0" applyNumberFormat="1" applyFill="1" applyBorder="1" applyAlignment="1">
      <alignment horizontal="center"/>
    </xf>
    <xf numFmtId="165" fontId="65" fillId="5" borderId="10" xfId="0" applyNumberFormat="1" applyFont="1" applyFill="1" applyBorder="1" applyAlignment="1" applyProtection="1">
      <alignment horizontal="center"/>
    </xf>
    <xf numFmtId="173" fontId="65" fillId="5" borderId="10" xfId="0" applyNumberFormat="1" applyFont="1" applyFill="1" applyBorder="1" applyAlignment="1" applyProtection="1">
      <alignment horizontal="center"/>
    </xf>
    <xf numFmtId="165" fontId="0" fillId="16" borderId="10" xfId="0" applyNumberFormat="1" applyFont="1" applyFill="1" applyBorder="1" applyAlignment="1">
      <alignment horizontal="center"/>
    </xf>
    <xf numFmtId="165" fontId="91" fillId="0" borderId="11" xfId="0" applyNumberFormat="1" applyFont="1" applyBorder="1" applyAlignment="1">
      <alignment horizontal="center" vertical="center"/>
    </xf>
    <xf numFmtId="165" fontId="91" fillId="0" borderId="0" xfId="0" applyNumberFormat="1" applyFont="1" applyBorder="1" applyAlignment="1">
      <alignment horizontal="center" vertical="center"/>
    </xf>
    <xf numFmtId="0" fontId="91" fillId="0" borderId="0" xfId="0" applyFont="1" applyBorder="1" applyAlignment="1">
      <alignment horizontal="center" vertical="center"/>
    </xf>
    <xf numFmtId="1" fontId="91" fillId="0" borderId="8" xfId="0" applyNumberFormat="1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165" fontId="99" fillId="0" borderId="10" xfId="0" applyNumberFormat="1" applyFont="1" applyFill="1" applyBorder="1" applyAlignment="1">
      <alignment horizontal="center"/>
    </xf>
    <xf numFmtId="165" fontId="17" fillId="0" borderId="11" xfId="0" applyNumberFormat="1" applyFont="1" applyFill="1" applyBorder="1" applyAlignment="1">
      <alignment vertical="center"/>
    </xf>
    <xf numFmtId="165" fontId="17" fillId="0" borderId="14" xfId="0" applyNumberFormat="1" applyFont="1" applyFill="1" applyBorder="1" applyAlignment="1">
      <alignment horizontal="center" vertical="center"/>
    </xf>
    <xf numFmtId="165" fontId="17" fillId="0" borderId="8" xfId="0" applyNumberFormat="1" applyFont="1" applyFill="1" applyBorder="1" applyAlignment="1">
      <alignment horizontal="center" vertical="center"/>
    </xf>
    <xf numFmtId="165" fontId="64" fillId="0" borderId="10" xfId="0" applyNumberFormat="1" applyFont="1" applyFill="1" applyBorder="1" applyAlignment="1">
      <alignment horizontal="right" vertical="center"/>
    </xf>
    <xf numFmtId="165" fontId="64" fillId="0" borderId="13" xfId="0" applyNumberFormat="1" applyFont="1" applyFill="1" applyBorder="1" applyAlignment="1">
      <alignment horizontal="right" vertical="center"/>
    </xf>
    <xf numFmtId="165" fontId="64" fillId="0" borderId="13" xfId="0" applyNumberFormat="1" applyFont="1" applyFill="1" applyBorder="1" applyAlignment="1">
      <alignment vertical="center"/>
    </xf>
    <xf numFmtId="165" fontId="64" fillId="0" borderId="11" xfId="0" applyNumberFormat="1" applyFont="1" applyFill="1" applyBorder="1" applyAlignment="1">
      <alignment vertical="center"/>
    </xf>
    <xf numFmtId="0" fontId="18" fillId="0" borderId="0" xfId="0" applyFont="1" applyFill="1" applyBorder="1" applyAlignment="1">
      <alignment horizontal="right" vertical="center" wrapText="1"/>
    </xf>
    <xf numFmtId="0" fontId="17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 wrapText="1"/>
    </xf>
    <xf numFmtId="0" fontId="18" fillId="0" borderId="0" xfId="0" applyFont="1" applyFill="1" applyBorder="1" applyAlignment="1">
      <alignment horizontal="right" vertical="center"/>
    </xf>
    <xf numFmtId="4" fontId="17" fillId="0" borderId="0" xfId="0" applyNumberFormat="1" applyFont="1" applyFill="1" applyBorder="1" applyAlignment="1">
      <alignment horizontal="center"/>
    </xf>
    <xf numFmtId="3" fontId="67" fillId="14" borderId="11" xfId="0" applyNumberFormat="1" applyFont="1" applyFill="1" applyBorder="1" applyAlignment="1">
      <alignment horizontal="center"/>
    </xf>
    <xf numFmtId="1" fontId="67" fillId="13" borderId="10" xfId="0" applyNumberFormat="1" applyFont="1" applyFill="1" applyBorder="1" applyAlignment="1">
      <alignment horizontal="center"/>
    </xf>
    <xf numFmtId="0" fontId="22" fillId="0" borderId="0" xfId="0" applyFont="1" applyBorder="1" applyAlignment="1">
      <alignment horizontal="center" vertical="center"/>
    </xf>
    <xf numFmtId="165" fontId="87" fillId="4" borderId="10" xfId="0" applyNumberFormat="1" applyFont="1" applyFill="1" applyBorder="1" applyAlignment="1">
      <alignment horizontal="center"/>
    </xf>
    <xf numFmtId="173" fontId="87" fillId="4" borderId="10" xfId="0" applyNumberFormat="1" applyFont="1" applyFill="1" applyBorder="1" applyAlignment="1">
      <alignment horizontal="center"/>
    </xf>
    <xf numFmtId="0" fontId="66" fillId="0" borderId="0" xfId="0" applyFont="1" applyAlignment="1">
      <alignment horizontal="center"/>
    </xf>
    <xf numFmtId="0" fontId="66" fillId="0" borderId="0" xfId="0" applyNumberFormat="1" applyFont="1" applyAlignment="1">
      <alignment horizontal="center"/>
    </xf>
    <xf numFmtId="0" fontId="67" fillId="0" borderId="10" xfId="0" applyFont="1" applyBorder="1" applyAlignment="1">
      <alignment horizontal="center" textRotation="90" wrapText="1"/>
    </xf>
    <xf numFmtId="0" fontId="68" fillId="7" borderId="10" xfId="0" applyFont="1" applyFill="1" applyBorder="1" applyAlignment="1">
      <alignment horizontal="center" wrapText="1"/>
    </xf>
    <xf numFmtId="0" fontId="68" fillId="7" borderId="10" xfId="0" applyFont="1" applyFill="1" applyBorder="1" applyAlignment="1">
      <alignment vertical="top" wrapText="1"/>
    </xf>
    <xf numFmtId="0" fontId="65" fillId="0" borderId="24" xfId="0" applyFont="1" applyBorder="1" applyAlignment="1">
      <alignment horizontal="center" vertical="center" wrapText="1"/>
    </xf>
    <xf numFmtId="0" fontId="65" fillId="0" borderId="25" xfId="0" applyFont="1" applyBorder="1" applyAlignment="1">
      <alignment horizontal="center" vertical="center" wrapText="1"/>
    </xf>
    <xf numFmtId="0" fontId="65" fillId="0" borderId="26" xfId="0" applyFont="1" applyBorder="1" applyAlignment="1">
      <alignment horizontal="center" vertical="center" wrapText="1"/>
    </xf>
    <xf numFmtId="0" fontId="65" fillId="0" borderId="27" xfId="0" applyFont="1" applyBorder="1" applyAlignment="1">
      <alignment horizontal="center" vertical="center" wrapText="1"/>
    </xf>
    <xf numFmtId="0" fontId="65" fillId="0" borderId="28" xfId="0" applyFont="1" applyBorder="1" applyAlignment="1">
      <alignment horizontal="center" vertical="center" wrapText="1"/>
    </xf>
    <xf numFmtId="0" fontId="68" fillId="0" borderId="0" xfId="0" applyFont="1" applyBorder="1" applyAlignment="1">
      <alignment horizontal="center"/>
    </xf>
    <xf numFmtId="0" fontId="68" fillId="0" borderId="0" xfId="0" applyNumberFormat="1" applyFont="1" applyBorder="1" applyAlignment="1">
      <alignment horizontal="left"/>
    </xf>
    <xf numFmtId="0" fontId="68" fillId="0" borderId="0" xfId="0" applyFont="1" applyBorder="1" applyAlignment="1">
      <alignment horizontal="right"/>
    </xf>
    <xf numFmtId="165" fontId="22" fillId="0" borderId="0" xfId="0" applyNumberFormat="1" applyFont="1" applyBorder="1" applyAlignment="1">
      <alignment horizontal="center" vertical="center"/>
    </xf>
    <xf numFmtId="0" fontId="22" fillId="0" borderId="0" xfId="0" applyFont="1" applyBorder="1" applyAlignment="1">
      <alignment horizontal="center" vertical="center"/>
    </xf>
    <xf numFmtId="1" fontId="17" fillId="12" borderId="2" xfId="0" applyNumberFormat="1" applyFont="1" applyFill="1" applyBorder="1" applyAlignment="1">
      <alignment horizontal="center" vertical="center" wrapText="1"/>
    </xf>
    <xf numFmtId="1" fontId="17" fillId="12" borderId="8" xfId="0" applyNumberFormat="1" applyFont="1" applyFill="1" applyBorder="1" applyAlignment="1">
      <alignment horizontal="center" vertical="center" wrapText="1"/>
    </xf>
    <xf numFmtId="49" fontId="25" fillId="0" borderId="2" xfId="0" applyNumberFormat="1" applyFont="1" applyBorder="1" applyAlignment="1">
      <alignment horizontal="center" vertical="center" wrapText="1"/>
    </xf>
    <xf numFmtId="49" fontId="25" fillId="0" borderId="8" xfId="0" applyNumberFormat="1" applyFont="1" applyBorder="1" applyAlignment="1">
      <alignment horizontal="center" vertical="center" wrapText="1"/>
    </xf>
    <xf numFmtId="1" fontId="17" fillId="0" borderId="2" xfId="0" applyNumberFormat="1" applyFont="1" applyBorder="1" applyAlignment="1">
      <alignment horizontal="center" vertical="center" wrapText="1"/>
    </xf>
    <xf numFmtId="1" fontId="17" fillId="0" borderId="8" xfId="0" applyNumberFormat="1" applyFont="1" applyBorder="1" applyAlignment="1">
      <alignment horizontal="center" vertical="center" wrapText="1"/>
    </xf>
    <xf numFmtId="0" fontId="17" fillId="0" borderId="13" xfId="0" applyFont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8" xfId="0" applyFont="1" applyBorder="1" applyAlignment="1">
      <alignment horizontal="center" vertical="center" wrapText="1"/>
    </xf>
    <xf numFmtId="165" fontId="17" fillId="0" borderId="13" xfId="0" applyNumberFormat="1" applyFont="1" applyFill="1" applyBorder="1" applyAlignment="1">
      <alignment horizontal="center" vertical="center" wrapText="1"/>
    </xf>
    <xf numFmtId="165" fontId="17" fillId="0" borderId="12" xfId="0" applyNumberFormat="1" applyFont="1" applyFill="1" applyBorder="1" applyAlignment="1">
      <alignment horizontal="center" vertical="center" wrapText="1"/>
    </xf>
    <xf numFmtId="165" fontId="17" fillId="0" borderId="11" xfId="0" applyNumberFormat="1" applyFont="1" applyFill="1" applyBorder="1" applyAlignment="1">
      <alignment horizontal="center" vertical="center" wrapText="1"/>
    </xf>
    <xf numFmtId="0" fontId="22" fillId="12" borderId="0" xfId="0" applyFont="1" applyFill="1" applyBorder="1" applyAlignment="1">
      <alignment horizontal="right" vertical="center"/>
    </xf>
    <xf numFmtId="165" fontId="88" fillId="5" borderId="15" xfId="0" applyNumberFormat="1" applyFont="1" applyFill="1" applyBorder="1" applyAlignment="1">
      <alignment horizontal="center" vertical="center" wrapText="1"/>
    </xf>
    <xf numFmtId="165" fontId="17" fillId="0" borderId="14" xfId="0" applyNumberFormat="1" applyFont="1" applyBorder="1" applyAlignment="1">
      <alignment horizontal="center" vertical="center" wrapText="1"/>
    </xf>
    <xf numFmtId="0" fontId="81" fillId="0" borderId="0" xfId="0" applyFont="1" applyAlignment="1">
      <alignment horizontal="center" vertical="center"/>
    </xf>
    <xf numFmtId="0" fontId="63" fillId="0" borderId="15" xfId="0" applyFont="1" applyFill="1" applyBorder="1" applyAlignment="1">
      <alignment horizontal="left" vertical="center" wrapText="1"/>
    </xf>
    <xf numFmtId="1" fontId="17" fillId="4" borderId="2" xfId="0" applyNumberFormat="1" applyFont="1" applyFill="1" applyBorder="1" applyAlignment="1">
      <alignment horizontal="center" vertical="center" wrapText="1"/>
    </xf>
    <xf numFmtId="1" fontId="17" fillId="4" borderId="8" xfId="0" applyNumberFormat="1" applyFont="1" applyFill="1" applyBorder="1" applyAlignment="1">
      <alignment horizontal="center" vertical="center" wrapText="1"/>
    </xf>
    <xf numFmtId="165" fontId="17" fillId="0" borderId="13" xfId="0" applyNumberFormat="1" applyFont="1" applyBorder="1" applyAlignment="1">
      <alignment horizontal="center" vertical="center" wrapText="1"/>
    </xf>
    <xf numFmtId="165" fontId="17" fillId="0" borderId="12" xfId="0" applyNumberFormat="1" applyFont="1" applyBorder="1" applyAlignment="1">
      <alignment horizontal="center" vertical="center" wrapText="1"/>
    </xf>
    <xf numFmtId="165" fontId="17" fillId="0" borderId="11" xfId="0" applyNumberFormat="1" applyFont="1" applyBorder="1" applyAlignment="1">
      <alignment horizontal="center" vertical="center" wrapText="1"/>
    </xf>
    <xf numFmtId="165" fontId="17" fillId="0" borderId="13" xfId="0" applyNumberFormat="1" applyFont="1" applyFill="1" applyBorder="1" applyAlignment="1">
      <alignment horizontal="left" vertical="center"/>
    </xf>
    <xf numFmtId="165" fontId="17" fillId="0" borderId="12" xfId="0" applyNumberFormat="1" applyFont="1" applyFill="1" applyBorder="1" applyAlignment="1">
      <alignment horizontal="left" vertical="center"/>
    </xf>
    <xf numFmtId="165" fontId="17" fillId="0" borderId="11" xfId="0" applyNumberFormat="1" applyFont="1" applyFill="1" applyBorder="1" applyAlignment="1">
      <alignment horizontal="left" vertical="center"/>
    </xf>
    <xf numFmtId="165" fontId="17" fillId="0" borderId="13" xfId="0" applyNumberFormat="1" applyFont="1" applyBorder="1" applyAlignment="1">
      <alignment horizontal="center" vertical="center"/>
    </xf>
    <xf numFmtId="165" fontId="17" fillId="0" borderId="12" xfId="0" applyNumberFormat="1" applyFont="1" applyBorder="1" applyAlignment="1">
      <alignment horizontal="center" vertical="center"/>
    </xf>
    <xf numFmtId="165" fontId="17" fillId="0" borderId="11" xfId="0" applyNumberFormat="1" applyFont="1" applyBorder="1" applyAlignment="1">
      <alignment horizontal="center" vertical="center"/>
    </xf>
    <xf numFmtId="14" fontId="17" fillId="0" borderId="13" xfId="0" applyNumberFormat="1" applyFont="1" applyBorder="1" applyAlignment="1">
      <alignment horizontal="center" vertical="center" wrapText="1"/>
    </xf>
    <xf numFmtId="14" fontId="17" fillId="0" borderId="11" xfId="0" applyNumberFormat="1" applyFont="1" applyBorder="1" applyAlignment="1">
      <alignment horizontal="center" vertical="center" wrapText="1"/>
    </xf>
    <xf numFmtId="0" fontId="74" fillId="4" borderId="10" xfId="0" applyFont="1" applyFill="1" applyBorder="1" applyAlignment="1">
      <alignment horizontal="center" vertical="center" wrapText="1"/>
    </xf>
    <xf numFmtId="165" fontId="17" fillId="0" borderId="2" xfId="0" applyNumberFormat="1" applyFont="1" applyBorder="1" applyAlignment="1">
      <alignment horizontal="center" vertical="center" wrapText="1"/>
    </xf>
    <xf numFmtId="165" fontId="17" fillId="0" borderId="5" xfId="0" applyNumberFormat="1" applyFont="1" applyBorder="1" applyAlignment="1">
      <alignment horizontal="center" vertical="center" wrapText="1"/>
    </xf>
    <xf numFmtId="165" fontId="17" fillId="0" borderId="8" xfId="0" applyNumberFormat="1" applyFont="1" applyBorder="1" applyAlignment="1">
      <alignment horizontal="center" vertical="center" wrapText="1"/>
    </xf>
    <xf numFmtId="0" fontId="23" fillId="5" borderId="2" xfId="0" applyFont="1" applyFill="1" applyBorder="1" applyAlignment="1">
      <alignment horizontal="center" vertical="center" wrapText="1"/>
    </xf>
    <xf numFmtId="0" fontId="23" fillId="5" borderId="5" xfId="0" applyFont="1" applyFill="1" applyBorder="1" applyAlignment="1">
      <alignment horizontal="center" vertical="center" wrapText="1"/>
    </xf>
    <xf numFmtId="0" fontId="23" fillId="5" borderId="8" xfId="0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17" fillId="0" borderId="8" xfId="0" applyFont="1" applyBorder="1" applyAlignment="1">
      <alignment horizontal="center" vertical="center"/>
    </xf>
    <xf numFmtId="165" fontId="91" fillId="0" borderId="13" xfId="0" applyNumberFormat="1" applyFont="1" applyBorder="1" applyAlignment="1">
      <alignment horizontal="center" vertical="center"/>
    </xf>
    <xf numFmtId="165" fontId="91" fillId="0" borderId="12" xfId="0" applyNumberFormat="1" applyFont="1" applyBorder="1" applyAlignment="1">
      <alignment horizontal="center" vertical="center"/>
    </xf>
    <xf numFmtId="165" fontId="91" fillId="0" borderId="11" xfId="0" applyNumberFormat="1" applyFont="1" applyBorder="1" applyAlignment="1">
      <alignment horizontal="center" vertical="center"/>
    </xf>
    <xf numFmtId="172" fontId="91" fillId="0" borderId="13" xfId="2" applyNumberFormat="1" applyFont="1" applyBorder="1" applyAlignment="1">
      <alignment horizontal="center" vertical="center"/>
    </xf>
    <xf numFmtId="172" fontId="91" fillId="0" borderId="12" xfId="2" applyNumberFormat="1" applyFont="1" applyBorder="1" applyAlignment="1">
      <alignment horizontal="center" vertical="center"/>
    </xf>
    <xf numFmtId="172" fontId="91" fillId="0" borderId="11" xfId="2" applyNumberFormat="1" applyFont="1" applyBorder="1" applyAlignment="1">
      <alignment horizontal="center" vertical="center"/>
    </xf>
    <xf numFmtId="165" fontId="91" fillId="0" borderId="13" xfId="0" applyNumberFormat="1" applyFont="1" applyBorder="1" applyAlignment="1">
      <alignment horizontal="center" vertical="center" wrapText="1"/>
    </xf>
    <xf numFmtId="165" fontId="91" fillId="0" borderId="11" xfId="0" applyNumberFormat="1" applyFont="1" applyBorder="1" applyAlignment="1">
      <alignment horizontal="center" vertical="center" wrapText="1"/>
    </xf>
    <xf numFmtId="168" fontId="91" fillId="0" borderId="13" xfId="0" applyNumberFormat="1" applyFont="1" applyBorder="1" applyAlignment="1">
      <alignment horizontal="center" vertical="center"/>
    </xf>
    <xf numFmtId="168" fontId="91" fillId="0" borderId="11" xfId="0" applyNumberFormat="1" applyFont="1" applyBorder="1" applyAlignment="1">
      <alignment horizontal="center" vertical="center"/>
    </xf>
    <xf numFmtId="49" fontId="91" fillId="0" borderId="13" xfId="0" applyNumberFormat="1" applyFont="1" applyBorder="1" applyAlignment="1">
      <alignment horizontal="center" vertical="center" wrapText="1"/>
    </xf>
    <xf numFmtId="49" fontId="91" fillId="0" borderId="11" xfId="0" applyNumberFormat="1" applyFont="1" applyBorder="1" applyAlignment="1">
      <alignment horizontal="center" vertical="center" wrapText="1"/>
    </xf>
    <xf numFmtId="167" fontId="91" fillId="0" borderId="13" xfId="2" applyNumberFormat="1" applyFont="1" applyBorder="1" applyAlignment="1">
      <alignment vertical="center" wrapText="1"/>
    </xf>
    <xf numFmtId="167" fontId="91" fillId="0" borderId="11" xfId="2" applyNumberFormat="1" applyFont="1" applyBorder="1" applyAlignment="1">
      <alignment vertical="center" wrapText="1"/>
    </xf>
    <xf numFmtId="171" fontId="91" fillId="0" borderId="13" xfId="2" applyNumberFormat="1" applyFont="1" applyBorder="1" applyAlignment="1">
      <alignment horizontal="center" vertical="center"/>
    </xf>
    <xf numFmtId="171" fontId="91" fillId="0" borderId="11" xfId="2" applyNumberFormat="1" applyFont="1" applyBorder="1" applyAlignment="1">
      <alignment horizontal="center" vertical="center"/>
    </xf>
    <xf numFmtId="170" fontId="91" fillId="0" borderId="13" xfId="2" applyNumberFormat="1" applyFont="1" applyBorder="1" applyAlignment="1">
      <alignment vertical="center" wrapText="1"/>
    </xf>
    <xf numFmtId="170" fontId="91" fillId="0" borderId="11" xfId="2" applyNumberFormat="1" applyFont="1" applyBorder="1" applyAlignment="1">
      <alignment vertical="center" wrapText="1"/>
    </xf>
    <xf numFmtId="165" fontId="91" fillId="0" borderId="1" xfId="0" applyNumberFormat="1" applyFont="1" applyBorder="1" applyAlignment="1">
      <alignment horizontal="center"/>
    </xf>
    <xf numFmtId="165" fontId="91" fillId="0" borderId="15" xfId="0" applyNumberFormat="1" applyFont="1" applyBorder="1" applyAlignment="1">
      <alignment horizontal="center"/>
    </xf>
    <xf numFmtId="165" fontId="91" fillId="0" borderId="3" xfId="0" applyNumberFormat="1" applyFont="1" applyBorder="1" applyAlignment="1">
      <alignment horizontal="center"/>
    </xf>
    <xf numFmtId="165" fontId="91" fillId="0" borderId="7" xfId="0" applyNumberFormat="1" applyFont="1" applyBorder="1" applyAlignment="1">
      <alignment horizontal="center" vertical="center" wrapText="1"/>
    </xf>
    <xf numFmtId="165" fontId="91" fillId="0" borderId="14" xfId="0" applyNumberFormat="1" applyFont="1" applyBorder="1" applyAlignment="1">
      <alignment horizontal="center" vertical="center" wrapText="1"/>
    </xf>
    <xf numFmtId="165" fontId="91" fillId="0" borderId="9" xfId="0" applyNumberFormat="1" applyFont="1" applyBorder="1" applyAlignment="1">
      <alignment horizontal="center" vertical="center" wrapText="1"/>
    </xf>
    <xf numFmtId="165" fontId="91" fillId="0" borderId="12" xfId="0" applyNumberFormat="1" applyFont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 wrapText="1"/>
    </xf>
    <xf numFmtId="0" fontId="91" fillId="0" borderId="2" xfId="0" applyFont="1" applyFill="1" applyBorder="1" applyAlignment="1">
      <alignment horizontal="center" vertical="center" wrapText="1"/>
    </xf>
    <xf numFmtId="0" fontId="91" fillId="0" borderId="5" xfId="0" applyFont="1" applyFill="1" applyBorder="1" applyAlignment="1">
      <alignment horizontal="center" vertical="center" wrapText="1"/>
    </xf>
    <xf numFmtId="0" fontId="91" fillId="0" borderId="8" xfId="0" applyFont="1" applyFill="1" applyBorder="1" applyAlignment="1">
      <alignment horizontal="center" vertical="center" wrapText="1"/>
    </xf>
    <xf numFmtId="0" fontId="91" fillId="0" borderId="13" xfId="0" applyFont="1" applyBorder="1" applyAlignment="1">
      <alignment horizontal="center" vertical="center" wrapText="1"/>
    </xf>
    <xf numFmtId="0" fontId="91" fillId="0" borderId="11" xfId="0" applyFont="1" applyBorder="1" applyAlignment="1">
      <alignment horizontal="center" vertical="center" wrapText="1"/>
    </xf>
    <xf numFmtId="0" fontId="91" fillId="0" borderId="2" xfId="0" applyFont="1" applyBorder="1" applyAlignment="1">
      <alignment horizontal="center" vertical="center" wrapText="1"/>
    </xf>
    <xf numFmtId="0" fontId="91" fillId="0" borderId="8" xfId="0" applyFont="1" applyBorder="1" applyAlignment="1">
      <alignment horizontal="center" vertical="center" wrapText="1"/>
    </xf>
    <xf numFmtId="0" fontId="91" fillId="0" borderId="2" xfId="0" applyNumberFormat="1" applyFont="1" applyBorder="1" applyAlignment="1">
      <alignment horizontal="center" vertical="center"/>
    </xf>
    <xf numFmtId="0" fontId="91" fillId="0" borderId="8" xfId="0" applyNumberFormat="1" applyFont="1" applyBorder="1" applyAlignment="1">
      <alignment horizontal="center" vertical="center"/>
    </xf>
    <xf numFmtId="49" fontId="91" fillId="0" borderId="2" xfId="0" applyNumberFormat="1" applyFont="1" applyBorder="1" applyAlignment="1">
      <alignment horizontal="center" vertical="center" wrapText="1"/>
    </xf>
    <xf numFmtId="49" fontId="91" fillId="0" borderId="8" xfId="0" applyNumberFormat="1" applyFont="1" applyBorder="1" applyAlignment="1">
      <alignment horizontal="center" vertical="center" wrapText="1"/>
    </xf>
    <xf numFmtId="0" fontId="91" fillId="0" borderId="2" xfId="0" applyFont="1" applyBorder="1" applyAlignment="1">
      <alignment horizontal="center" vertical="center"/>
    </xf>
    <xf numFmtId="0" fontId="91" fillId="0" borderId="8" xfId="0" applyFont="1" applyBorder="1" applyAlignment="1">
      <alignment horizontal="center" vertical="center"/>
    </xf>
    <xf numFmtId="165" fontId="91" fillId="0" borderId="0" xfId="0" applyNumberFormat="1" applyFont="1" applyBorder="1" applyAlignment="1">
      <alignment horizontal="center" vertical="center"/>
    </xf>
    <xf numFmtId="0" fontId="91" fillId="0" borderId="0" xfId="0" applyFont="1" applyBorder="1" applyAlignment="1">
      <alignment horizontal="center" vertical="center"/>
    </xf>
    <xf numFmtId="165" fontId="91" fillId="0" borderId="2" xfId="0" applyNumberFormat="1" applyFont="1" applyBorder="1" applyAlignment="1">
      <alignment horizontal="center" vertical="center" wrapText="1"/>
    </xf>
    <xf numFmtId="165" fontId="91" fillId="0" borderId="5" xfId="0" applyNumberFormat="1" applyFont="1" applyBorder="1" applyAlignment="1">
      <alignment horizontal="center" vertical="center" wrapText="1"/>
    </xf>
    <xf numFmtId="165" fontId="91" fillId="0" borderId="8" xfId="0" applyNumberFormat="1" applyFont="1" applyBorder="1" applyAlignment="1">
      <alignment horizontal="center" vertical="center" wrapText="1"/>
    </xf>
    <xf numFmtId="1" fontId="91" fillId="0" borderId="2" xfId="0" applyNumberFormat="1" applyFont="1" applyBorder="1" applyAlignment="1">
      <alignment horizontal="center" vertical="center"/>
    </xf>
    <xf numFmtId="1" fontId="91" fillId="0" borderId="8" xfId="0" applyNumberFormat="1" applyFont="1" applyBorder="1" applyAlignment="1">
      <alignment horizontal="center" vertical="center"/>
    </xf>
    <xf numFmtId="165" fontId="91" fillId="0" borderId="1" xfId="0" applyNumberFormat="1" applyFont="1" applyBorder="1" applyAlignment="1">
      <alignment horizontal="center" vertical="center" wrapText="1"/>
    </xf>
    <xf numFmtId="165" fontId="91" fillId="0" borderId="15" xfId="0" applyNumberFormat="1" applyFont="1" applyBorder="1" applyAlignment="1">
      <alignment horizontal="center" vertical="center" wrapText="1"/>
    </xf>
    <xf numFmtId="165" fontId="91" fillId="0" borderId="3" xfId="0" applyNumberFormat="1" applyFont="1" applyBorder="1" applyAlignment="1">
      <alignment horizontal="center" vertical="center" wrapText="1"/>
    </xf>
    <xf numFmtId="14" fontId="91" fillId="0" borderId="13" xfId="0" applyNumberFormat="1" applyFont="1" applyBorder="1" applyAlignment="1">
      <alignment horizontal="center" vertical="center" wrapText="1"/>
    </xf>
    <xf numFmtId="14" fontId="91" fillId="0" borderId="11" xfId="0" applyNumberFormat="1" applyFont="1" applyBorder="1" applyAlignment="1">
      <alignment horizontal="center" vertical="center" wrapText="1"/>
    </xf>
    <xf numFmtId="2" fontId="91" fillId="0" borderId="0" xfId="0" applyNumberFormat="1" applyFont="1" applyBorder="1" applyAlignment="1">
      <alignment horizontal="left" vertical="center"/>
    </xf>
    <xf numFmtId="0" fontId="91" fillId="0" borderId="0" xfId="0" applyFont="1" applyBorder="1" applyAlignment="1">
      <alignment horizontal="right" vertical="center"/>
    </xf>
    <xf numFmtId="49" fontId="93" fillId="0" borderId="2" xfId="0" applyNumberFormat="1" applyFont="1" applyBorder="1" applyAlignment="1">
      <alignment horizontal="center" vertical="center" wrapText="1"/>
    </xf>
    <xf numFmtId="49" fontId="93" fillId="0" borderId="8" xfId="0" applyNumberFormat="1" applyFont="1" applyBorder="1" applyAlignment="1">
      <alignment horizontal="center" vertical="center" wrapText="1"/>
    </xf>
    <xf numFmtId="1" fontId="91" fillId="0" borderId="2" xfId="0" applyNumberFormat="1" applyFont="1" applyBorder="1" applyAlignment="1">
      <alignment horizontal="center" vertical="center" wrapText="1"/>
    </xf>
    <xf numFmtId="1" fontId="91" fillId="0" borderId="8" xfId="0" applyNumberFormat="1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textRotation="90"/>
    </xf>
    <xf numFmtId="0" fontId="17" fillId="0" borderId="5" xfId="0" applyFont="1" applyBorder="1" applyAlignment="1">
      <alignment horizontal="center" vertical="center" textRotation="90"/>
    </xf>
    <xf numFmtId="0" fontId="17" fillId="0" borderId="8" xfId="0" applyFont="1" applyBorder="1" applyAlignment="1">
      <alignment horizontal="center" vertical="center" textRotation="90"/>
    </xf>
    <xf numFmtId="0" fontId="17" fillId="0" borderId="13" xfId="0" applyFont="1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1" xfId="0" applyBorder="1" applyAlignment="1">
      <alignment horizontal="center"/>
    </xf>
    <xf numFmtId="0" fontId="17" fillId="0" borderId="12" xfId="0" applyFont="1" applyBorder="1" applyAlignment="1">
      <alignment horizontal="center"/>
    </xf>
    <xf numFmtId="0" fontId="17" fillId="0" borderId="11" xfId="0" applyFont="1" applyBorder="1" applyAlignment="1">
      <alignment horizontal="center"/>
    </xf>
    <xf numFmtId="0" fontId="19" fillId="0" borderId="0" xfId="0" applyFont="1" applyAlignment="1">
      <alignment horizontal="left"/>
    </xf>
    <xf numFmtId="0" fontId="0" fillId="0" borderId="0" xfId="0" applyAlignment="1"/>
    <xf numFmtId="0" fontId="17" fillId="0" borderId="13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28" fillId="0" borderId="2" xfId="0" applyFont="1" applyBorder="1" applyAlignment="1">
      <alignment horizontal="center" vertical="center" textRotation="90"/>
    </xf>
    <xf numFmtId="0" fontId="28" fillId="0" borderId="5" xfId="0" applyFont="1" applyBorder="1" applyAlignment="1">
      <alignment horizontal="center" vertical="center" textRotation="90"/>
    </xf>
    <xf numFmtId="0" fontId="28" fillId="0" borderId="8" xfId="0" applyFont="1" applyBorder="1" applyAlignment="1">
      <alignment horizontal="center" vertical="center" textRotation="90"/>
    </xf>
    <xf numFmtId="0" fontId="57" fillId="0" borderId="0" xfId="0" applyFont="1" applyAlignment="1">
      <alignment horizontal="left"/>
    </xf>
    <xf numFmtId="0" fontId="58" fillId="0" borderId="0" xfId="0" applyFont="1" applyAlignment="1"/>
    <xf numFmtId="0" fontId="58" fillId="0" borderId="13" xfId="0" applyFont="1" applyBorder="1" applyAlignment="1">
      <alignment horizontal="center" vertical="center"/>
    </xf>
    <xf numFmtId="0" fontId="58" fillId="0" borderId="12" xfId="0" applyFont="1" applyBorder="1" applyAlignment="1">
      <alignment horizontal="center" vertical="center"/>
    </xf>
    <xf numFmtId="0" fontId="58" fillId="0" borderId="11" xfId="0" applyFont="1" applyBorder="1" applyAlignment="1">
      <alignment horizontal="center" vertical="center"/>
    </xf>
    <xf numFmtId="0" fontId="58" fillId="0" borderId="2" xfId="0" applyFont="1" applyBorder="1" applyAlignment="1">
      <alignment horizontal="center" vertical="center" textRotation="90"/>
    </xf>
    <xf numFmtId="0" fontId="58" fillId="0" borderId="5" xfId="0" applyFont="1" applyBorder="1" applyAlignment="1">
      <alignment horizontal="center" vertical="center" textRotation="90"/>
    </xf>
    <xf numFmtId="0" fontId="58" fillId="0" borderId="8" xfId="0" applyFont="1" applyBorder="1" applyAlignment="1">
      <alignment horizontal="center" vertical="center" textRotation="90"/>
    </xf>
    <xf numFmtId="0" fontId="58" fillId="0" borderId="13" xfId="0" applyFont="1" applyBorder="1" applyAlignment="1">
      <alignment horizontal="center"/>
    </xf>
    <xf numFmtId="0" fontId="58" fillId="0" borderId="12" xfId="0" applyFont="1" applyBorder="1" applyAlignment="1">
      <alignment horizontal="center"/>
    </xf>
    <xf numFmtId="0" fontId="58" fillId="0" borderId="11" xfId="0" applyFont="1" applyBorder="1" applyAlignment="1">
      <alignment horizontal="center"/>
    </xf>
    <xf numFmtId="0" fontId="59" fillId="0" borderId="2" xfId="0" applyFont="1" applyBorder="1" applyAlignment="1">
      <alignment horizontal="center" vertical="center" textRotation="90"/>
    </xf>
    <xf numFmtId="0" fontId="59" fillId="0" borderId="5" xfId="0" applyFont="1" applyBorder="1" applyAlignment="1">
      <alignment horizontal="center" vertical="center" textRotation="90"/>
    </xf>
    <xf numFmtId="0" fontId="59" fillId="0" borderId="8" xfId="0" applyFont="1" applyBorder="1" applyAlignment="1">
      <alignment horizontal="center" vertical="center" textRotation="90"/>
    </xf>
  </cellXfs>
  <cellStyles count="175">
    <cellStyle name="Обычный" xfId="0" builtinId="0"/>
    <cellStyle name="Обычный 10" xfId="10"/>
    <cellStyle name="Обычный 10 2" xfId="24"/>
    <cellStyle name="Обычный 10 2 2" xfId="121"/>
    <cellStyle name="Обычный 10 2 3" xfId="47"/>
    <cellStyle name="Обычный 10 3" xfId="59"/>
    <cellStyle name="Обычный 10 3 2" xfId="133"/>
    <cellStyle name="Обычный 10 4" xfId="73"/>
    <cellStyle name="Обычный 10 4 2" xfId="147"/>
    <cellStyle name="Обычный 10 5" xfId="85"/>
    <cellStyle name="Обычный 10 5 2" xfId="159"/>
    <cellStyle name="Обычный 10 6" xfId="97"/>
    <cellStyle name="Обычный 10 7" xfId="110"/>
    <cellStyle name="Обычный 10 8" xfId="172"/>
    <cellStyle name="Обычный 10 9" xfId="36"/>
    <cellStyle name="Обычный 11" xfId="11"/>
    <cellStyle name="Обычный 11 2" xfId="25"/>
    <cellStyle name="Обычный 11 2 2" xfId="122"/>
    <cellStyle name="Обычный 11 2 3" xfId="48"/>
    <cellStyle name="Обычный 11 3" xfId="60"/>
    <cellStyle name="Обычный 11 3 2" xfId="134"/>
    <cellStyle name="Обычный 11 4" xfId="74"/>
    <cellStyle name="Обычный 11 4 2" xfId="148"/>
    <cellStyle name="Обычный 11 5" xfId="86"/>
    <cellStyle name="Обычный 11 5 2" xfId="160"/>
    <cellStyle name="Обычный 11 6" xfId="98"/>
    <cellStyle name="Обычный 11 7" xfId="111"/>
    <cellStyle name="Обычный 11 8" xfId="173"/>
    <cellStyle name="Обычный 11 9" xfId="37"/>
    <cellStyle name="Обычный 12" xfId="12"/>
    <cellStyle name="Обычный 12 2" xfId="26"/>
    <cellStyle name="Обычный 12 2 2" xfId="123"/>
    <cellStyle name="Обычный 12 2 3" xfId="49"/>
    <cellStyle name="Обычный 12 3" xfId="61"/>
    <cellStyle name="Обычный 12 3 2" xfId="135"/>
    <cellStyle name="Обычный 12 4" xfId="75"/>
    <cellStyle name="Обычный 12 4 2" xfId="149"/>
    <cellStyle name="Обычный 12 5" xfId="87"/>
    <cellStyle name="Обычный 12 5 2" xfId="161"/>
    <cellStyle name="Обычный 12 6" xfId="99"/>
    <cellStyle name="Обычный 12 7" xfId="112"/>
    <cellStyle name="Обычный 12 8" xfId="174"/>
    <cellStyle name="Обычный 12 9" xfId="38"/>
    <cellStyle name="Обычный 13" xfId="14"/>
    <cellStyle name="Обычный 14" xfId="13"/>
    <cellStyle name="Обычный 14 2" xfId="124"/>
    <cellStyle name="Обычный 14 3" xfId="50"/>
    <cellStyle name="Обычный 15" xfId="62"/>
    <cellStyle name="Обычный 15 2" xfId="136"/>
    <cellStyle name="Обычный 16" xfId="63"/>
    <cellStyle name="Обычный 16 2" xfId="137"/>
    <cellStyle name="Обычный 17" xfId="64"/>
    <cellStyle name="Обычный 17 2" xfId="138"/>
    <cellStyle name="Обычный 18" xfId="76"/>
    <cellStyle name="Обычный 18 2" xfId="150"/>
    <cellStyle name="Обычный 19" xfId="88"/>
    <cellStyle name="Обычный 19 2" xfId="162"/>
    <cellStyle name="Обычный 2" xfId="1"/>
    <cellStyle name="Обычный 2 2" xfId="15"/>
    <cellStyle name="Обычный 2 2 2" xfId="113"/>
    <cellStyle name="Обычный 2 2 3" xfId="39"/>
    <cellStyle name="Обычный 2 3" xfId="51"/>
    <cellStyle name="Обычный 2 3 2" xfId="125"/>
    <cellStyle name="Обычный 2 4" xfId="65"/>
    <cellStyle name="Обычный 2 4 2" xfId="139"/>
    <cellStyle name="Обычный 2 5" xfId="77"/>
    <cellStyle name="Обычный 2 5 2" xfId="151"/>
    <cellStyle name="Обычный 2 6" xfId="89"/>
    <cellStyle name="Обычный 2 7" xfId="102"/>
    <cellStyle name="Обычный 2 8" xfId="164"/>
    <cellStyle name="Обычный 2 9" xfId="28"/>
    <cellStyle name="Обычный 20" xfId="100"/>
    <cellStyle name="Обычный 21" xfId="101"/>
    <cellStyle name="Обычный 22" xfId="163"/>
    <cellStyle name="Обычный 23" xfId="27"/>
    <cellStyle name="Обычный 3" xfId="3"/>
    <cellStyle name="Обычный 3 2" xfId="17"/>
    <cellStyle name="Обычный 3 2 2" xfId="114"/>
    <cellStyle name="Обычный 3 2 3" xfId="40"/>
    <cellStyle name="Обычный 3 3" xfId="52"/>
    <cellStyle name="Обычный 3 3 2" xfId="126"/>
    <cellStyle name="Обычный 3 4" xfId="66"/>
    <cellStyle name="Обычный 3 4 2" xfId="140"/>
    <cellStyle name="Обычный 3 5" xfId="78"/>
    <cellStyle name="Обычный 3 5 2" xfId="152"/>
    <cellStyle name="Обычный 3 6" xfId="90"/>
    <cellStyle name="Обычный 3 7" xfId="103"/>
    <cellStyle name="Обычный 3 8" xfId="165"/>
    <cellStyle name="Обычный 3 9" xfId="29"/>
    <cellStyle name="Обычный 4" xfId="4"/>
    <cellStyle name="Обычный 4 2" xfId="18"/>
    <cellStyle name="Обычный 4 2 2" xfId="115"/>
    <cellStyle name="Обычный 4 2 3" xfId="41"/>
    <cellStyle name="Обычный 4 3" xfId="53"/>
    <cellStyle name="Обычный 4 3 2" xfId="127"/>
    <cellStyle name="Обычный 4 4" xfId="67"/>
    <cellStyle name="Обычный 4 4 2" xfId="141"/>
    <cellStyle name="Обычный 4 5" xfId="79"/>
    <cellStyle name="Обычный 4 5 2" xfId="153"/>
    <cellStyle name="Обычный 4 6" xfId="91"/>
    <cellStyle name="Обычный 4 7" xfId="104"/>
    <cellStyle name="Обычный 4 8" xfId="166"/>
    <cellStyle name="Обычный 4 9" xfId="30"/>
    <cellStyle name="Обычный 5" xfId="5"/>
    <cellStyle name="Обычный 5 2" xfId="19"/>
    <cellStyle name="Обычный 5 2 2" xfId="116"/>
    <cellStyle name="Обычный 5 2 3" xfId="42"/>
    <cellStyle name="Обычный 5 3" xfId="54"/>
    <cellStyle name="Обычный 5 3 2" xfId="128"/>
    <cellStyle name="Обычный 5 4" xfId="68"/>
    <cellStyle name="Обычный 5 4 2" xfId="142"/>
    <cellStyle name="Обычный 5 5" xfId="80"/>
    <cellStyle name="Обычный 5 5 2" xfId="154"/>
    <cellStyle name="Обычный 5 6" xfId="92"/>
    <cellStyle name="Обычный 5 7" xfId="105"/>
    <cellStyle name="Обычный 5 8" xfId="167"/>
    <cellStyle name="Обычный 5 9" xfId="31"/>
    <cellStyle name="Обычный 6" xfId="6"/>
    <cellStyle name="Обычный 6 2" xfId="20"/>
    <cellStyle name="Обычный 6 2 2" xfId="117"/>
    <cellStyle name="Обычный 6 2 3" xfId="43"/>
    <cellStyle name="Обычный 6 3" xfId="55"/>
    <cellStyle name="Обычный 6 3 2" xfId="129"/>
    <cellStyle name="Обычный 6 4" xfId="69"/>
    <cellStyle name="Обычный 6 4 2" xfId="143"/>
    <cellStyle name="Обычный 6 5" xfId="81"/>
    <cellStyle name="Обычный 6 5 2" xfId="155"/>
    <cellStyle name="Обычный 6 6" xfId="93"/>
    <cellStyle name="Обычный 6 7" xfId="106"/>
    <cellStyle name="Обычный 6 8" xfId="168"/>
    <cellStyle name="Обычный 6 9" xfId="32"/>
    <cellStyle name="Обычный 7" xfId="7"/>
    <cellStyle name="Обычный 7 2" xfId="21"/>
    <cellStyle name="Обычный 7 2 2" xfId="118"/>
    <cellStyle name="Обычный 7 2 3" xfId="44"/>
    <cellStyle name="Обычный 7 3" xfId="56"/>
    <cellStyle name="Обычный 7 3 2" xfId="130"/>
    <cellStyle name="Обычный 7 4" xfId="70"/>
    <cellStyle name="Обычный 7 4 2" xfId="144"/>
    <cellStyle name="Обычный 7 5" xfId="82"/>
    <cellStyle name="Обычный 7 5 2" xfId="156"/>
    <cellStyle name="Обычный 7 6" xfId="94"/>
    <cellStyle name="Обычный 7 7" xfId="107"/>
    <cellStyle name="Обычный 7 8" xfId="169"/>
    <cellStyle name="Обычный 7 9" xfId="33"/>
    <cellStyle name="Обычный 8" xfId="8"/>
    <cellStyle name="Обычный 8 2" xfId="22"/>
    <cellStyle name="Обычный 8 2 2" xfId="119"/>
    <cellStyle name="Обычный 8 2 3" xfId="45"/>
    <cellStyle name="Обычный 8 3" xfId="57"/>
    <cellStyle name="Обычный 8 3 2" xfId="131"/>
    <cellStyle name="Обычный 8 4" xfId="71"/>
    <cellStyle name="Обычный 8 4 2" xfId="145"/>
    <cellStyle name="Обычный 8 5" xfId="83"/>
    <cellStyle name="Обычный 8 5 2" xfId="157"/>
    <cellStyle name="Обычный 8 6" xfId="95"/>
    <cellStyle name="Обычный 8 7" xfId="108"/>
    <cellStyle name="Обычный 8 8" xfId="170"/>
    <cellStyle name="Обычный 8 9" xfId="34"/>
    <cellStyle name="Обычный 9" xfId="9"/>
    <cellStyle name="Обычный 9 2" xfId="23"/>
    <cellStyle name="Обычный 9 2 2" xfId="120"/>
    <cellStyle name="Обычный 9 2 3" xfId="46"/>
    <cellStyle name="Обычный 9 3" xfId="58"/>
    <cellStyle name="Обычный 9 3 2" xfId="132"/>
    <cellStyle name="Обычный 9 4" xfId="72"/>
    <cellStyle name="Обычный 9 4 2" xfId="146"/>
    <cellStyle name="Обычный 9 5" xfId="84"/>
    <cellStyle name="Обычный 9 5 2" xfId="158"/>
    <cellStyle name="Обычный 9 6" xfId="96"/>
    <cellStyle name="Обычный 9 7" xfId="109"/>
    <cellStyle name="Обычный 9 8" xfId="171"/>
    <cellStyle name="Обычный 9 9" xfId="35"/>
    <cellStyle name="Финансовый" xfId="2" builtinId="3"/>
    <cellStyle name="Финансовый 2" xfId="1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hartsheet" Target="chartsheets/sheet2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4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hartsheet" Target="chartsheets/sheet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charts/_rels/chart5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859561301302779"/>
          <c:y val="3.0497200921201412E-2"/>
          <c:w val="0.69286706982759949"/>
          <c:h val="0.93152617685608696"/>
        </c:manualLayout>
      </c:layout>
      <c:lineChart>
        <c:grouping val="standard"/>
        <c:varyColors val="0"/>
        <c:ser>
          <c:idx val="0"/>
          <c:order val="0"/>
          <c:tx>
            <c:strRef>
              <c:f>'валовка в течении месяца'!$A$1:$A$5</c:f>
              <c:strCache>
                <c:ptCount val="5"/>
                <c:pt idx="0">
                  <c:v>2012</c:v>
                </c:pt>
                <c:pt idx="1">
                  <c:v>ноябрь</c:v>
                </c:pt>
                <c:pt idx="2">
                  <c:v>Валовой</c:v>
                </c:pt>
                <c:pt idx="3">
                  <c:v>надой</c:v>
                </c:pt>
                <c:pt idx="4">
                  <c:v>тонн</c:v>
                </c:pt>
              </c:strCache>
            </c:strRef>
          </c:tx>
          <c:marker>
            <c:symbol val="none"/>
          </c:marker>
          <c:val>
            <c:numRef>
              <c:f>'валовка в течении месяца'!$A$6:$A$36</c:f>
              <c:numCache>
                <c:formatCode>0.0</c:formatCode>
                <c:ptCount val="31"/>
                <c:pt idx="0">
                  <c:v>902.1</c:v>
                </c:pt>
                <c:pt idx="1">
                  <c:v>902.2</c:v>
                </c:pt>
                <c:pt idx="2">
                  <c:v>901.45</c:v>
                </c:pt>
                <c:pt idx="3">
                  <c:v>900.7</c:v>
                </c:pt>
                <c:pt idx="4">
                  <c:v>899.95</c:v>
                </c:pt>
                <c:pt idx="5">
                  <c:v>899.2</c:v>
                </c:pt>
                <c:pt idx="6">
                  <c:v>896.4</c:v>
                </c:pt>
                <c:pt idx="7">
                  <c:v>894</c:v>
                </c:pt>
                <c:pt idx="8">
                  <c:v>892</c:v>
                </c:pt>
                <c:pt idx="9">
                  <c:v>890.56666666666672</c:v>
                </c:pt>
                <c:pt idx="10">
                  <c:v>889.6111111111112</c:v>
                </c:pt>
                <c:pt idx="11">
                  <c:v>887.7</c:v>
                </c:pt>
                <c:pt idx="12">
                  <c:v>890.4</c:v>
                </c:pt>
                <c:pt idx="13">
                  <c:v>890.9</c:v>
                </c:pt>
                <c:pt idx="14">
                  <c:v>888.9</c:v>
                </c:pt>
                <c:pt idx="15">
                  <c:v>889.4</c:v>
                </c:pt>
                <c:pt idx="16">
                  <c:v>889.76666666666665</c:v>
                </c:pt>
                <c:pt idx="17">
                  <c:v>890.01111111111106</c:v>
                </c:pt>
                <c:pt idx="18">
                  <c:v>890.5</c:v>
                </c:pt>
                <c:pt idx="19">
                  <c:v>892.6</c:v>
                </c:pt>
                <c:pt idx="20">
                  <c:v>894.5</c:v>
                </c:pt>
                <c:pt idx="21">
                  <c:v>897.9</c:v>
                </c:pt>
                <c:pt idx="22">
                  <c:v>898</c:v>
                </c:pt>
                <c:pt idx="23">
                  <c:v>899.13333333333333</c:v>
                </c:pt>
                <c:pt idx="24">
                  <c:v>899.88888888888891</c:v>
                </c:pt>
                <c:pt idx="25">
                  <c:v>901.4</c:v>
                </c:pt>
                <c:pt idx="26">
                  <c:v>901.9</c:v>
                </c:pt>
                <c:pt idx="27">
                  <c:v>901.3</c:v>
                </c:pt>
                <c:pt idx="28">
                  <c:v>902.7</c:v>
                </c:pt>
                <c:pt idx="29">
                  <c:v>906.2</c:v>
                </c:pt>
                <c:pt idx="30">
                  <c:v>906.8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4584-4D1F-B7B4-1CDB52FE373C}"/>
            </c:ext>
          </c:extLst>
        </c:ser>
        <c:ser>
          <c:idx val="1"/>
          <c:order val="1"/>
          <c:tx>
            <c:strRef>
              <c:f>'валовка в течении месяца'!$B$1:$B$5</c:f>
              <c:strCache>
                <c:ptCount val="5"/>
                <c:pt idx="0">
                  <c:v>2013</c:v>
                </c:pt>
                <c:pt idx="1">
                  <c:v>ноябрь</c:v>
                </c:pt>
                <c:pt idx="2">
                  <c:v>Валовой</c:v>
                </c:pt>
                <c:pt idx="3">
                  <c:v>надой</c:v>
                </c:pt>
                <c:pt idx="4">
                  <c:v>тонн</c:v>
                </c:pt>
              </c:strCache>
            </c:strRef>
          </c:tx>
          <c:marker>
            <c:symbol val="none"/>
          </c:marker>
          <c:val>
            <c:numRef>
              <c:f>'валовка в течении месяца'!$B$6:$B$36</c:f>
              <c:numCache>
                <c:formatCode>0.0</c:formatCode>
                <c:ptCount val="31"/>
                <c:pt idx="0">
                  <c:v>849.2</c:v>
                </c:pt>
                <c:pt idx="1">
                  <c:v>849.22500000000002</c:v>
                </c:pt>
                <c:pt idx="2">
                  <c:v>849.25</c:v>
                </c:pt>
                <c:pt idx="3">
                  <c:v>849.26666666666665</c:v>
                </c:pt>
                <c:pt idx="4">
                  <c:v>849.3</c:v>
                </c:pt>
                <c:pt idx="5">
                  <c:v>847.3</c:v>
                </c:pt>
                <c:pt idx="6">
                  <c:v>843</c:v>
                </c:pt>
                <c:pt idx="7">
                  <c:v>840.1</c:v>
                </c:pt>
                <c:pt idx="8">
                  <c:v>839.73333333333335</c:v>
                </c:pt>
                <c:pt idx="9">
                  <c:v>839.48888888888894</c:v>
                </c:pt>
                <c:pt idx="10">
                  <c:v>839</c:v>
                </c:pt>
                <c:pt idx="11">
                  <c:v>840.9</c:v>
                </c:pt>
                <c:pt idx="12">
                  <c:v>841.2</c:v>
                </c:pt>
                <c:pt idx="13">
                  <c:v>841.2</c:v>
                </c:pt>
                <c:pt idx="14">
                  <c:v>837.3</c:v>
                </c:pt>
                <c:pt idx="15">
                  <c:v>836.8</c:v>
                </c:pt>
                <c:pt idx="16">
                  <c:v>836.46666666666658</c:v>
                </c:pt>
                <c:pt idx="17">
                  <c:v>835.8</c:v>
                </c:pt>
                <c:pt idx="18">
                  <c:v>841.7</c:v>
                </c:pt>
                <c:pt idx="19">
                  <c:v>842</c:v>
                </c:pt>
                <c:pt idx="20">
                  <c:v>842.1</c:v>
                </c:pt>
                <c:pt idx="21">
                  <c:v>844.1</c:v>
                </c:pt>
                <c:pt idx="22">
                  <c:v>844.16666666666663</c:v>
                </c:pt>
                <c:pt idx="23">
                  <c:v>844.21111111111111</c:v>
                </c:pt>
                <c:pt idx="24">
                  <c:v>844.3</c:v>
                </c:pt>
                <c:pt idx="25">
                  <c:v>845.3</c:v>
                </c:pt>
                <c:pt idx="26">
                  <c:v>845.5</c:v>
                </c:pt>
                <c:pt idx="27">
                  <c:v>847.3</c:v>
                </c:pt>
                <c:pt idx="28">
                  <c:v>849.9</c:v>
                </c:pt>
                <c:pt idx="29">
                  <c:v>852.1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4584-4D1F-B7B4-1CDB52FE37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69564752"/>
        <c:axId val="273567184"/>
      </c:lineChart>
      <c:catAx>
        <c:axId val="2695647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ru-RU"/>
          </a:p>
        </c:txPr>
        <c:crossAx val="273567184"/>
        <c:crosses val="autoZero"/>
        <c:auto val="1"/>
        <c:lblAlgn val="ctr"/>
        <c:lblOffset val="100"/>
        <c:noMultiLvlLbl val="0"/>
      </c:catAx>
      <c:valAx>
        <c:axId val="273567184"/>
        <c:scaling>
          <c:orientation val="minMax"/>
        </c:scaling>
        <c:delete val="0"/>
        <c:axPos val="l"/>
        <c:majorGridlines/>
        <c:numFmt formatCode="0.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ru-RU"/>
          </a:p>
        </c:txPr>
        <c:crossAx val="269564752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92214357937310465"/>
          <c:y val="0.48437500000000488"/>
          <c:w val="6.8756319514661324E-2"/>
          <c:h val="2.8409090909090946E-2"/>
        </c:manualLayout>
      </c:layout>
      <c:overlay val="0"/>
      <c:txPr>
        <a:bodyPr/>
        <a:lstStyle/>
        <a:p>
          <a:pPr>
            <a:defRPr sz="11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ru-RU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ru-RU"/>
    </a:p>
  </c:txPr>
  <c:printSettings>
    <c:headerFooter/>
    <c:pageMargins b="0.75000000000001465" l="0.70000000000000062" r="0.70000000000000062" t="0.7500000000000146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ru-RU"/>
              <a:t>Динамика валового надоя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'валовка в течении месяца'!$C$1:$C$5</c:f>
              <c:strCache>
                <c:ptCount val="5"/>
                <c:pt idx="0">
                  <c:v>2012</c:v>
                </c:pt>
                <c:pt idx="1">
                  <c:v>декабрь</c:v>
                </c:pt>
                <c:pt idx="2">
                  <c:v>Валовой</c:v>
                </c:pt>
                <c:pt idx="3">
                  <c:v>надой</c:v>
                </c:pt>
                <c:pt idx="4">
                  <c:v>тонн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ru-RU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'валовка в течении месяца'!$C$6:$C$36</c:f>
              <c:numCache>
                <c:formatCode>0.0</c:formatCode>
                <c:ptCount val="31"/>
                <c:pt idx="0">
                  <c:v>906.83333333333337</c:v>
                </c:pt>
                <c:pt idx="1">
                  <c:v>907.25555555555559</c:v>
                </c:pt>
                <c:pt idx="2">
                  <c:v>908.1</c:v>
                </c:pt>
                <c:pt idx="3">
                  <c:v>910.6</c:v>
                </c:pt>
                <c:pt idx="4" formatCode="General">
                  <c:v>908.6</c:v>
                </c:pt>
                <c:pt idx="5" formatCode="General">
                  <c:v>910.1</c:v>
                </c:pt>
                <c:pt idx="6">
                  <c:v>910.9</c:v>
                </c:pt>
                <c:pt idx="7" formatCode="General">
                  <c:v>912.8</c:v>
                </c:pt>
                <c:pt idx="8">
                  <c:v>914.06666666666661</c:v>
                </c:pt>
                <c:pt idx="9" formatCode="General">
                  <c:v>916.6</c:v>
                </c:pt>
                <c:pt idx="10">
                  <c:v>917.8</c:v>
                </c:pt>
                <c:pt idx="11">
                  <c:v>920.5</c:v>
                </c:pt>
                <c:pt idx="12" formatCode="General">
                  <c:v>921.3</c:v>
                </c:pt>
                <c:pt idx="13" formatCode="General">
                  <c:v>921.5</c:v>
                </c:pt>
                <c:pt idx="14">
                  <c:v>922.36666666666667</c:v>
                </c:pt>
                <c:pt idx="15">
                  <c:v>922.94444444444446</c:v>
                </c:pt>
                <c:pt idx="16">
                  <c:v>924.1</c:v>
                </c:pt>
                <c:pt idx="17">
                  <c:v>924.4</c:v>
                </c:pt>
                <c:pt idx="18">
                  <c:v>926.4</c:v>
                </c:pt>
                <c:pt idx="19">
                  <c:v>928.2</c:v>
                </c:pt>
                <c:pt idx="20">
                  <c:v>929.6</c:v>
                </c:pt>
                <c:pt idx="21">
                  <c:v>931.30000000000007</c:v>
                </c:pt>
                <c:pt idx="22">
                  <c:v>932.43333333333339</c:v>
                </c:pt>
                <c:pt idx="23">
                  <c:v>934.7</c:v>
                </c:pt>
                <c:pt idx="24">
                  <c:v>937.7</c:v>
                </c:pt>
                <c:pt idx="25">
                  <c:v>940.4</c:v>
                </c:pt>
                <c:pt idx="26">
                  <c:v>941.9</c:v>
                </c:pt>
                <c:pt idx="27">
                  <c:v>945.8</c:v>
                </c:pt>
                <c:pt idx="28">
                  <c:v>946.6</c:v>
                </c:pt>
                <c:pt idx="29">
                  <c:v>947.3</c:v>
                </c:pt>
                <c:pt idx="30">
                  <c:v>947.9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F8E6-41BF-8FFC-1D7235166043}"/>
            </c:ext>
          </c:extLst>
        </c:ser>
        <c:ser>
          <c:idx val="1"/>
          <c:order val="1"/>
          <c:tx>
            <c:strRef>
              <c:f>'валовка в течении месяца'!$D$1:$D$5</c:f>
              <c:strCache>
                <c:ptCount val="5"/>
                <c:pt idx="0">
                  <c:v>2013</c:v>
                </c:pt>
                <c:pt idx="1">
                  <c:v>декабрь</c:v>
                </c:pt>
                <c:pt idx="2">
                  <c:v>Валовой</c:v>
                </c:pt>
                <c:pt idx="3">
                  <c:v>надой</c:v>
                </c:pt>
                <c:pt idx="4">
                  <c:v>тонн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ru-RU"/>
              </a:p>
            </c:txPr>
            <c:dLblPos val="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'валовка в течении месяца'!$D$6:$D$36</c:f>
              <c:numCache>
                <c:formatCode>0.0</c:formatCode>
                <c:ptCount val="31"/>
                <c:pt idx="0">
                  <c:v>853.6</c:v>
                </c:pt>
                <c:pt idx="1">
                  <c:v>856.5</c:v>
                </c:pt>
                <c:pt idx="2">
                  <c:v>857.9</c:v>
                </c:pt>
                <c:pt idx="3">
                  <c:v>855.4</c:v>
                </c:pt>
                <c:pt idx="4" formatCode="General">
                  <c:v>858.3</c:v>
                </c:pt>
                <c:pt idx="5">
                  <c:v>861</c:v>
                </c:pt>
                <c:pt idx="6">
                  <c:v>862</c:v>
                </c:pt>
                <c:pt idx="7">
                  <c:v>862.66666666666663</c:v>
                </c:pt>
                <c:pt idx="8">
                  <c:v>864</c:v>
                </c:pt>
                <c:pt idx="9">
                  <c:v>868</c:v>
                </c:pt>
                <c:pt idx="10">
                  <c:v>867.7</c:v>
                </c:pt>
                <c:pt idx="11">
                  <c:v>869.5</c:v>
                </c:pt>
                <c:pt idx="12" formatCode="General">
                  <c:v>870.3</c:v>
                </c:pt>
                <c:pt idx="13">
                  <c:v>871.4</c:v>
                </c:pt>
                <c:pt idx="14">
                  <c:v>872.13333333333333</c:v>
                </c:pt>
                <c:pt idx="15">
                  <c:v>873.6</c:v>
                </c:pt>
                <c:pt idx="16">
                  <c:v>879.2</c:v>
                </c:pt>
                <c:pt idx="17">
                  <c:v>881.3</c:v>
                </c:pt>
                <c:pt idx="18">
                  <c:v>882.5</c:v>
                </c:pt>
                <c:pt idx="19">
                  <c:v>884</c:v>
                </c:pt>
                <c:pt idx="20">
                  <c:v>885.5</c:v>
                </c:pt>
                <c:pt idx="21">
                  <c:v>886.5</c:v>
                </c:pt>
                <c:pt idx="22">
                  <c:v>888.5</c:v>
                </c:pt>
                <c:pt idx="23">
                  <c:v>892</c:v>
                </c:pt>
                <c:pt idx="24">
                  <c:v>894</c:v>
                </c:pt>
                <c:pt idx="25">
                  <c:v>896.4</c:v>
                </c:pt>
                <c:pt idx="26">
                  <c:v>898.7</c:v>
                </c:pt>
                <c:pt idx="27">
                  <c:v>898.9666666666667</c:v>
                </c:pt>
                <c:pt idx="28">
                  <c:v>899.1444444444445</c:v>
                </c:pt>
                <c:pt idx="29">
                  <c:v>899.5</c:v>
                </c:pt>
                <c:pt idx="30">
                  <c:v>903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F8E6-41BF-8FFC-1D723516604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273563264"/>
        <c:axId val="273567968"/>
      </c:lineChart>
      <c:catAx>
        <c:axId val="273563264"/>
        <c:scaling>
          <c:orientation val="minMax"/>
        </c:scaling>
        <c:delete val="0"/>
        <c:axPos val="b"/>
        <c:majorGridlines/>
        <c:minorGridlines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ru-RU"/>
          </a:p>
        </c:txPr>
        <c:crossAx val="273567968"/>
        <c:crosses val="autoZero"/>
        <c:auto val="1"/>
        <c:lblAlgn val="ctr"/>
        <c:lblOffset val="100"/>
        <c:noMultiLvlLbl val="0"/>
      </c:catAx>
      <c:valAx>
        <c:axId val="273567968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ru-RU"/>
                  <a:t>валовый надой, тонн</a:t>
                </a:r>
              </a:p>
            </c:rich>
          </c:tx>
          <c:overlay val="0"/>
        </c:title>
        <c:numFmt formatCode="0.0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ru-RU"/>
          </a:p>
        </c:txPr>
        <c:crossAx val="27356326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93939467356790263"/>
          <c:y val="0.51319261213720313"/>
          <c:w val="5.3613053613053567E-2"/>
          <c:h val="2.6385224274406382E-2"/>
        </c:manualLayout>
      </c:layout>
      <c:overlay val="0"/>
      <c:txPr>
        <a:bodyPr/>
        <a:lstStyle/>
        <a:p>
          <a:pPr>
            <a:defRPr sz="11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ru-RU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ru-RU"/>
    </a:p>
  </c:txPr>
  <c:printSettings>
    <c:headerFooter/>
    <c:pageMargins b="0.75000000000001465" l="0.70000000000000062" r="0.70000000000000062" t="0.75000000000001465" header="0.30000000000000032" footer="0.30000000000000032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r>
              <a:rPr lang="ru-RU"/>
              <a:t>Динамика продуктивности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'продуктивность в течен месяца'!$D$1:$D$5</c:f>
              <c:strCache>
                <c:ptCount val="5"/>
                <c:pt idx="0">
                  <c:v>2012</c:v>
                </c:pt>
                <c:pt idx="1">
                  <c:v>деабрь</c:v>
                </c:pt>
                <c:pt idx="2">
                  <c:v>Ср. сут.</c:v>
                </c:pt>
                <c:pt idx="3">
                  <c:v>удой </c:v>
                </c:pt>
                <c:pt idx="4">
                  <c:v>кг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'продуктивность в течен месяца'!$D$6:$D$36</c:f>
              <c:numCache>
                <c:formatCode>0.0</c:formatCode>
                <c:ptCount val="31"/>
                <c:pt idx="0">
                  <c:v>10.9</c:v>
                </c:pt>
                <c:pt idx="1">
                  <c:v>10.9</c:v>
                </c:pt>
                <c:pt idx="2" formatCode="General">
                  <c:v>10.9</c:v>
                </c:pt>
                <c:pt idx="3" formatCode="General">
                  <c:v>10.9</c:v>
                </c:pt>
                <c:pt idx="4" formatCode="General">
                  <c:v>10.9</c:v>
                </c:pt>
                <c:pt idx="5" formatCode="General">
                  <c:v>10.9</c:v>
                </c:pt>
                <c:pt idx="6">
                  <c:v>10.9</c:v>
                </c:pt>
                <c:pt idx="7">
                  <c:v>10.9</c:v>
                </c:pt>
                <c:pt idx="8">
                  <c:v>11</c:v>
                </c:pt>
                <c:pt idx="9">
                  <c:v>11</c:v>
                </c:pt>
                <c:pt idx="10">
                  <c:v>11</c:v>
                </c:pt>
                <c:pt idx="11">
                  <c:v>11</c:v>
                </c:pt>
                <c:pt idx="12" formatCode="General">
                  <c:v>11.1</c:v>
                </c:pt>
                <c:pt idx="13" formatCode="General">
                  <c:v>11.1</c:v>
                </c:pt>
                <c:pt idx="14">
                  <c:v>11.1</c:v>
                </c:pt>
                <c:pt idx="15">
                  <c:v>11.1</c:v>
                </c:pt>
                <c:pt idx="16">
                  <c:v>11.1</c:v>
                </c:pt>
                <c:pt idx="17">
                  <c:v>11.1</c:v>
                </c:pt>
                <c:pt idx="18">
                  <c:v>11.2</c:v>
                </c:pt>
                <c:pt idx="19">
                  <c:v>11.2</c:v>
                </c:pt>
                <c:pt idx="20">
                  <c:v>11.2</c:v>
                </c:pt>
                <c:pt idx="21">
                  <c:v>11.2</c:v>
                </c:pt>
                <c:pt idx="22">
                  <c:v>11.3</c:v>
                </c:pt>
                <c:pt idx="23">
                  <c:v>11.3</c:v>
                </c:pt>
                <c:pt idx="24">
                  <c:v>11.4</c:v>
                </c:pt>
                <c:pt idx="25">
                  <c:v>11.4</c:v>
                </c:pt>
                <c:pt idx="26">
                  <c:v>11.4</c:v>
                </c:pt>
                <c:pt idx="27" formatCode="General">
                  <c:v>11.5</c:v>
                </c:pt>
                <c:pt idx="28">
                  <c:v>11.5</c:v>
                </c:pt>
                <c:pt idx="29">
                  <c:v>11.5</c:v>
                </c:pt>
                <c:pt idx="30" formatCode="General">
                  <c:v>11.5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3900-42C8-B6E0-C7F7525A63ED}"/>
            </c:ext>
          </c:extLst>
        </c:ser>
        <c:ser>
          <c:idx val="1"/>
          <c:order val="1"/>
          <c:tx>
            <c:strRef>
              <c:f>'продуктивность в течен месяца'!$E$1:$E$5</c:f>
              <c:strCache>
                <c:ptCount val="5"/>
                <c:pt idx="0">
                  <c:v>2012</c:v>
                </c:pt>
                <c:pt idx="1">
                  <c:v>деабрь</c:v>
                </c:pt>
                <c:pt idx="2">
                  <c:v>Ср. сут.</c:v>
                </c:pt>
                <c:pt idx="3">
                  <c:v>удой </c:v>
                </c:pt>
                <c:pt idx="4">
                  <c:v>кг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'продуктивность в течен месяца'!$E$6:$E$36</c:f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3900-42C8-B6E0-C7F7525A63ED}"/>
            </c:ext>
          </c:extLst>
        </c:ser>
        <c:ser>
          <c:idx val="2"/>
          <c:order val="2"/>
          <c:tx>
            <c:strRef>
              <c:f>'продуктивность в течен месяца'!$F$1:$F$5</c:f>
              <c:strCache>
                <c:ptCount val="5"/>
                <c:pt idx="0">
                  <c:v>2013</c:v>
                </c:pt>
                <c:pt idx="2">
                  <c:v>Валовой</c:v>
                </c:pt>
                <c:pt idx="3">
                  <c:v>надой</c:v>
                </c:pt>
                <c:pt idx="4">
                  <c:v>тонн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'продуктивность в течен месяца'!$F$6:$F$36</c:f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2-3900-42C8-B6E0-C7F7525A63ED}"/>
            </c:ext>
          </c:extLst>
        </c:ser>
        <c:ser>
          <c:idx val="3"/>
          <c:order val="3"/>
          <c:tx>
            <c:strRef>
              <c:f>'продуктивность в течен месяца'!$G$1:$G$5</c:f>
              <c:strCache>
                <c:ptCount val="5"/>
                <c:pt idx="0">
                  <c:v>2013</c:v>
                </c:pt>
                <c:pt idx="2">
                  <c:v>+/- вал.</c:v>
                </c:pt>
                <c:pt idx="3">
                  <c:v>надой</c:v>
                </c:pt>
                <c:pt idx="4">
                  <c:v>тонн</c:v>
                </c:pt>
              </c:strCache>
            </c:strRef>
          </c:tx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'продуктивность в течен месяца'!$G$6:$G$36</c:f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3-3900-42C8-B6E0-C7F7525A63ED}"/>
            </c:ext>
          </c:extLst>
        </c:ser>
        <c:ser>
          <c:idx val="4"/>
          <c:order val="4"/>
          <c:tx>
            <c:strRef>
              <c:f>'продуктивность в течен месяца'!$H$1:$H$5</c:f>
              <c:strCache>
                <c:ptCount val="5"/>
                <c:pt idx="0">
                  <c:v>2013</c:v>
                </c:pt>
                <c:pt idx="1">
                  <c:v>декабрь</c:v>
                </c:pt>
                <c:pt idx="2">
                  <c:v>Ср. сут.</c:v>
                </c:pt>
                <c:pt idx="3">
                  <c:v>удой </c:v>
                </c:pt>
                <c:pt idx="4">
                  <c:v>кг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ru-RU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'продуктивность в течен месяца'!$H$6:$H$36</c:f>
              <c:numCache>
                <c:formatCode>0.0</c:formatCode>
                <c:ptCount val="31"/>
                <c:pt idx="0">
                  <c:v>10.7</c:v>
                </c:pt>
                <c:pt idx="1">
                  <c:v>10.7</c:v>
                </c:pt>
                <c:pt idx="2" formatCode="General">
                  <c:v>10.7</c:v>
                </c:pt>
                <c:pt idx="3" formatCode="General">
                  <c:v>10.6</c:v>
                </c:pt>
                <c:pt idx="4" formatCode="General">
                  <c:v>10.7</c:v>
                </c:pt>
                <c:pt idx="5" formatCode="General">
                  <c:v>10.7</c:v>
                </c:pt>
                <c:pt idx="6">
                  <c:v>10.7</c:v>
                </c:pt>
                <c:pt idx="7">
                  <c:v>10.8</c:v>
                </c:pt>
                <c:pt idx="8">
                  <c:v>10.8</c:v>
                </c:pt>
                <c:pt idx="9">
                  <c:v>10.8</c:v>
                </c:pt>
                <c:pt idx="10">
                  <c:v>10.8</c:v>
                </c:pt>
                <c:pt idx="11">
                  <c:v>10.8</c:v>
                </c:pt>
                <c:pt idx="12" formatCode="General">
                  <c:v>10.8</c:v>
                </c:pt>
                <c:pt idx="13" formatCode="General">
                  <c:v>10.8</c:v>
                </c:pt>
                <c:pt idx="14">
                  <c:v>10.9</c:v>
                </c:pt>
                <c:pt idx="15">
                  <c:v>10.9</c:v>
                </c:pt>
                <c:pt idx="16">
                  <c:v>10.9</c:v>
                </c:pt>
                <c:pt idx="17">
                  <c:v>11</c:v>
                </c:pt>
                <c:pt idx="18">
                  <c:v>11</c:v>
                </c:pt>
                <c:pt idx="19">
                  <c:v>11.1</c:v>
                </c:pt>
                <c:pt idx="20">
                  <c:v>11.1</c:v>
                </c:pt>
                <c:pt idx="21">
                  <c:v>11.1</c:v>
                </c:pt>
                <c:pt idx="22">
                  <c:v>11.1</c:v>
                </c:pt>
                <c:pt idx="23">
                  <c:v>11.2</c:v>
                </c:pt>
                <c:pt idx="24">
                  <c:v>11.2</c:v>
                </c:pt>
                <c:pt idx="25">
                  <c:v>11.2</c:v>
                </c:pt>
                <c:pt idx="26">
                  <c:v>11.2</c:v>
                </c:pt>
                <c:pt idx="27" formatCode="General">
                  <c:v>11.2</c:v>
                </c:pt>
                <c:pt idx="28">
                  <c:v>11.3</c:v>
                </c:pt>
                <c:pt idx="29">
                  <c:v>11.3</c:v>
                </c:pt>
                <c:pt idx="30">
                  <c:v>11.3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4-3900-42C8-B6E0-C7F7525A63E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273566400"/>
        <c:axId val="273566008"/>
      </c:lineChart>
      <c:catAx>
        <c:axId val="273566400"/>
        <c:scaling>
          <c:orientation val="minMax"/>
        </c:scaling>
        <c:delete val="0"/>
        <c:axPos val="b"/>
        <c:majorGridlines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ru-RU"/>
          </a:p>
        </c:txPr>
        <c:crossAx val="273566008"/>
        <c:crosses val="autoZero"/>
        <c:auto val="1"/>
        <c:lblAlgn val="ctr"/>
        <c:lblOffset val="100"/>
        <c:noMultiLvlLbl val="0"/>
      </c:catAx>
      <c:valAx>
        <c:axId val="273566008"/>
        <c:scaling>
          <c:orientation val="minMax"/>
        </c:scaling>
        <c:delete val="0"/>
        <c:axPos val="l"/>
        <c:majorGridlines/>
        <c:title>
          <c:tx>
            <c:rich>
              <a:bodyPr rot="0" vert="wordArtVert"/>
              <a:lstStyle/>
              <a:p>
                <a:pPr algn="ctr"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ru-RU"/>
                  <a:t>продуктивность,кг</a:t>
                </a:r>
              </a:p>
            </c:rich>
          </c:tx>
          <c:overlay val="0"/>
        </c:title>
        <c:numFmt formatCode="0.0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ru-RU"/>
          </a:p>
        </c:txPr>
        <c:crossAx val="273566400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9358752166379718"/>
          <c:y val="0.52539765862600563"/>
          <c:w val="5.6325823223570159E-2"/>
          <c:h val="3.1746031746031744E-2"/>
        </c:manualLayout>
      </c:layout>
      <c:overlay val="0"/>
      <c:txPr>
        <a:bodyPr/>
        <a:lstStyle/>
        <a:p>
          <a:pPr>
            <a:defRPr sz="11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ru-RU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ru-RU"/>
    </a:p>
  </c:txPr>
  <c:printSettings>
    <c:headerFooter/>
    <c:pageMargins b="0.75000000000001465" l="0.70000000000000062" r="0.70000000000000062" t="0.75000000000001465" header="0.30000000000000032" footer="0.30000000000000032"/>
    <c:pageSetup paperSize="9" orientation="landscape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/>
        <a:lstStyle/>
        <a:p>
          <a:pPr>
            <a:defRPr sz="1800" b="1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ru-RU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'валовка помесячноза год'!$A$4</c:f>
              <c:strCache>
                <c:ptCount val="1"/>
                <c:pt idx="0">
                  <c:v>2013 г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ru-R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'валовка помесячноза год'!$B$3:$M$3</c:f>
              <c:strCache>
                <c:ptCount val="12"/>
                <c:pt idx="0">
                  <c:v> январь</c:v>
                </c:pt>
                <c:pt idx="1">
                  <c:v> февраль</c:v>
                </c:pt>
                <c:pt idx="2">
                  <c:v>март</c:v>
                </c:pt>
                <c:pt idx="3">
                  <c:v>апрель</c:v>
                </c:pt>
                <c:pt idx="4">
                  <c:v>май</c:v>
                </c:pt>
                <c:pt idx="5">
                  <c:v>июнь</c:v>
                </c:pt>
                <c:pt idx="6">
                  <c:v>июль</c:v>
                </c:pt>
                <c:pt idx="7">
                  <c:v>август </c:v>
                </c:pt>
                <c:pt idx="8">
                  <c:v>сентябрь</c:v>
                </c:pt>
                <c:pt idx="9">
                  <c:v>октябрь</c:v>
                </c:pt>
                <c:pt idx="10">
                  <c:v>ноябрь </c:v>
                </c:pt>
                <c:pt idx="11">
                  <c:v>декабрь</c:v>
                </c:pt>
              </c:strCache>
            </c:strRef>
          </c:cat>
          <c:val>
            <c:numRef>
              <c:f>'валовка помесячноза год'!$B$4:$M$4</c:f>
              <c:numCache>
                <c:formatCode>General</c:formatCode>
                <c:ptCount val="12"/>
                <c:pt idx="0">
                  <c:v>29699.3</c:v>
                </c:pt>
                <c:pt idx="1">
                  <c:v>28291.3</c:v>
                </c:pt>
                <c:pt idx="2" formatCode="0.0">
                  <c:v>31376</c:v>
                </c:pt>
                <c:pt idx="3">
                  <c:v>30646.400000000001</c:v>
                </c:pt>
                <c:pt idx="4">
                  <c:v>31987.4</c:v>
                </c:pt>
                <c:pt idx="5">
                  <c:v>34837.300000000003</c:v>
                </c:pt>
                <c:pt idx="6">
                  <c:v>34628.199999999997</c:v>
                </c:pt>
                <c:pt idx="7">
                  <c:v>31392.3</c:v>
                </c:pt>
                <c:pt idx="8">
                  <c:v>28354</c:v>
                </c:pt>
                <c:pt idx="9">
                  <c:v>25122</c:v>
                </c:pt>
                <c:pt idx="10">
                  <c:v>24392</c:v>
                </c:pt>
                <c:pt idx="11">
                  <c:v>26000</c:v>
                </c:pt>
              </c:numCache>
            </c:numRef>
          </c: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554B-4D27-A915-331D0436193D}"/>
            </c:ext>
          </c:extLst>
        </c:ser>
        <c:ser>
          <c:idx val="1"/>
          <c:order val="1"/>
          <c:tx>
            <c:strRef>
              <c:f>'валовка помесячноза год'!$A$5</c:f>
              <c:strCache>
                <c:ptCount val="1"/>
                <c:pt idx="0">
                  <c:v>2012г</c:v>
                </c:pt>
              </c:strCache>
            </c:strRef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ru-RU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'валовка помесячноза год'!$B$3:$M$3</c:f>
              <c:strCache>
                <c:ptCount val="12"/>
                <c:pt idx="0">
                  <c:v> январь</c:v>
                </c:pt>
                <c:pt idx="1">
                  <c:v> февраль</c:v>
                </c:pt>
                <c:pt idx="2">
                  <c:v>март</c:v>
                </c:pt>
                <c:pt idx="3">
                  <c:v>апрель</c:v>
                </c:pt>
                <c:pt idx="4">
                  <c:v>май</c:v>
                </c:pt>
                <c:pt idx="5">
                  <c:v>июнь</c:v>
                </c:pt>
                <c:pt idx="6">
                  <c:v>июль</c:v>
                </c:pt>
                <c:pt idx="7">
                  <c:v>август </c:v>
                </c:pt>
                <c:pt idx="8">
                  <c:v>сентябрь</c:v>
                </c:pt>
                <c:pt idx="9">
                  <c:v>октябрь</c:v>
                </c:pt>
                <c:pt idx="10">
                  <c:v>ноябрь </c:v>
                </c:pt>
                <c:pt idx="11">
                  <c:v>декабрь</c:v>
                </c:pt>
              </c:strCache>
            </c:strRef>
          </c:cat>
          <c:val>
            <c:numRef>
              <c:f>'валовка помесячноза год'!$B$5:$M$5</c:f>
              <c:numCache>
                <c:formatCode>0.0</c:formatCode>
                <c:ptCount val="12"/>
                <c:pt idx="0">
                  <c:v>29685.8</c:v>
                </c:pt>
                <c:pt idx="1">
                  <c:v>28251.8</c:v>
                </c:pt>
                <c:pt idx="2">
                  <c:v>31048</c:v>
                </c:pt>
                <c:pt idx="3">
                  <c:v>30362.7</c:v>
                </c:pt>
                <c:pt idx="4">
                  <c:v>32261.1</c:v>
                </c:pt>
                <c:pt idx="5">
                  <c:v>35748.300000000003</c:v>
                </c:pt>
                <c:pt idx="6">
                  <c:v>35451.699999999997</c:v>
                </c:pt>
                <c:pt idx="7">
                  <c:v>33420.1</c:v>
                </c:pt>
                <c:pt idx="8">
                  <c:v>30842.799999999999</c:v>
                </c:pt>
                <c:pt idx="9">
                  <c:v>27881.5</c:v>
                </c:pt>
                <c:pt idx="10">
                  <c:v>25981.3</c:v>
                </c:pt>
                <c:pt idx="11">
                  <c:v>28666.5</c:v>
                </c:pt>
              </c:numCache>
            </c:numRef>
          </c: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554B-4D27-A915-331D0436193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hiLowLines/>
        <c:smooth val="0"/>
        <c:axId val="273565616"/>
        <c:axId val="273568752"/>
      </c:lineChart>
      <c:catAx>
        <c:axId val="273565616"/>
        <c:scaling>
          <c:orientation val="minMax"/>
        </c:scaling>
        <c:delete val="0"/>
        <c:axPos val="b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ru-RU"/>
                  <a:t>месяц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ru-RU"/>
          </a:p>
        </c:txPr>
        <c:crossAx val="273568752"/>
        <c:crosses val="autoZero"/>
        <c:auto val="1"/>
        <c:lblAlgn val="ctr"/>
        <c:lblOffset val="100"/>
        <c:noMultiLvlLbl val="0"/>
      </c:catAx>
      <c:valAx>
        <c:axId val="273568752"/>
        <c:scaling>
          <c:orientation val="minMax"/>
        </c:scaling>
        <c:delete val="0"/>
        <c:axPos val="l"/>
        <c:majorGridlines/>
        <c:title>
          <c:tx>
            <c:rich>
              <a:bodyPr/>
              <a:lstStyle/>
              <a:p>
                <a:pPr>
                  <a:defRPr sz="1000" b="1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r>
                  <a:rPr lang="ru-RU"/>
                  <a:t>валовой надой </a:t>
                </a:r>
              </a:p>
            </c:rich>
          </c:tx>
          <c:overlay val="0"/>
        </c:title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ru-RU"/>
          </a:p>
        </c:txPr>
        <c:crossAx val="27356561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9518072289156625"/>
          <c:y val="0.51768522503820003"/>
          <c:w val="4.1705282669138088E-2"/>
          <c:h val="3.215434083601288E-2"/>
        </c:manualLayout>
      </c:layout>
      <c:overlay val="0"/>
      <c:txPr>
        <a:bodyPr/>
        <a:lstStyle/>
        <a:p>
          <a:pPr>
            <a:defRPr sz="11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ru-RU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ru-RU"/>
    </a:p>
  </c:tx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1001817080557239"/>
          <c:y val="0.17914058398950131"/>
          <c:w val="0.85442627363891765"/>
          <c:h val="0.67825360892390063"/>
        </c:manualLayout>
      </c:layout>
      <c:lineChart>
        <c:grouping val="standard"/>
        <c:varyColors val="0"/>
        <c:ser>
          <c:idx val="0"/>
          <c:order val="0"/>
          <c:tx>
            <c:v>2017 год</c:v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ru-RU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'Динамина 2017'!$A$47:$X$47</c:f>
              <c:numCache>
                <c:formatCode>General</c:formatCode>
                <c:ptCount val="24"/>
              </c:numCache>
            </c:numRef>
          </c:cat>
          <c:val>
            <c:numRef>
              <c:f>'Динамина 2017'!$A$46:$X$46</c:f>
              <c:numCache>
                <c:formatCode>0.0</c:formatCode>
                <c:ptCount val="24"/>
              </c:numCache>
            </c:numRef>
          </c: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0-AAB0-4DB1-8F43-65AF4ED57F57}"/>
            </c:ext>
          </c:extLst>
        </c:ser>
        <c:ser>
          <c:idx val="1"/>
          <c:order val="1"/>
          <c:tx>
            <c:v>2016 год</c:v>
          </c:tx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Calibri"/>
                    <a:ea typeface="Calibri"/>
                    <a:cs typeface="Calibri"/>
                  </a:defRPr>
                </a:pPr>
                <a:endParaRPr lang="ru-RU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'Динамина 2017'!$A$47:$X$47</c:f>
              <c:numCache>
                <c:formatCode>General</c:formatCode>
                <c:ptCount val="24"/>
              </c:numCache>
            </c:numRef>
          </c:cat>
          <c:val>
            <c:numRef>
              <c:f>'Динамина 2017'!$A$48:$X$48</c:f>
              <c:numCache>
                <c:formatCode>0.0</c:formatCode>
                <c:ptCount val="24"/>
              </c:numCache>
            </c:numRef>
          </c:val>
          <c:smooth val="1"/>
          <c:extLst xmlns:c16r2="http://schemas.microsoft.com/office/drawing/2015/06/chart">
            <c:ext xmlns:c16="http://schemas.microsoft.com/office/drawing/2014/chart" uri="{C3380CC4-5D6E-409C-BE32-E72D297353CC}">
              <c16:uniqueId val="{00000001-AAB0-4DB1-8F43-65AF4ED57F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73566792"/>
        <c:axId val="273562480"/>
      </c:lineChart>
      <c:catAx>
        <c:axId val="2735667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6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ru-RU"/>
          </a:p>
        </c:txPr>
        <c:crossAx val="273562480"/>
        <c:crosses val="autoZero"/>
        <c:auto val="1"/>
        <c:lblAlgn val="ctr"/>
        <c:lblOffset val="100"/>
        <c:noMultiLvlLbl val="0"/>
      </c:catAx>
      <c:valAx>
        <c:axId val="273562480"/>
        <c:scaling>
          <c:orientation val="minMax"/>
          <c:min val="10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800" b="1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ru-RU"/>
          </a:p>
        </c:txPr>
        <c:crossAx val="273566792"/>
        <c:crosses val="autoZero"/>
        <c:crossBetween val="between"/>
        <c:minorUnit val="1"/>
      </c:valAx>
    </c:plotArea>
    <c:legend>
      <c:legendPos val="r"/>
      <c:layout>
        <c:manualLayout>
          <c:xMode val="edge"/>
          <c:yMode val="edge"/>
          <c:x val="0.30960683760683788"/>
          <c:y val="0.54566056985819988"/>
          <c:w val="0.47432478632493497"/>
          <c:h val="0.31909543438731602"/>
        </c:manualLayout>
      </c:layout>
      <c:overlay val="1"/>
      <c:txPr>
        <a:bodyPr/>
        <a:lstStyle/>
        <a:p>
          <a:pPr>
            <a:defRPr sz="390" b="0" i="0" u="none" strike="noStrike" baseline="0">
              <a:solidFill>
                <a:srgbClr val="000000"/>
              </a:solidFill>
              <a:latin typeface="Calibri"/>
              <a:ea typeface="Calibri"/>
              <a:cs typeface="Calibri"/>
            </a:defRPr>
          </a:pPr>
          <a:endParaRPr lang="ru-RU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ru-RU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6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128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>
  <sheetPr/>
  <sheetViews>
    <sheetView workbookViewId="0"/>
  </sheetViews>
  <pageMargins left="0.7" right="0.7" top="0.75" bottom="0.75" header="0.3" footer="0.3"/>
  <pageSetup paperSize="9" orientation="landscape" r:id="rId1"/>
  <drawing r:id="rId2"/>
</chartsheet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1524001</xdr:colOff>
      <xdr:row>3</xdr:row>
      <xdr:rowOff>28574</xdr:rowOff>
    </xdr:from>
    <xdr:to>
      <xdr:col>6</xdr:col>
      <xdr:colOff>371476</xdr:colOff>
      <xdr:row>4</xdr:row>
      <xdr:rowOff>676274</xdr:rowOff>
    </xdr:to>
    <xdr:sp macro="" textlink="">
      <xdr:nvSpPr>
        <xdr:cNvPr id="2" name="AutoShape 3"/>
        <xdr:cNvSpPr>
          <a:spLocks noChangeArrowheads="1"/>
        </xdr:cNvSpPr>
      </xdr:nvSpPr>
      <xdr:spPr bwMode="auto">
        <a:xfrm>
          <a:off x="5343526" y="800099"/>
          <a:ext cx="1181100" cy="904875"/>
        </a:xfrm>
        <a:prstGeom prst="downArrowCallout">
          <a:avLst>
            <a:gd name="adj1" fmla="val 44565"/>
            <a:gd name="adj2" fmla="val 44565"/>
            <a:gd name="adj3" fmla="val 16667"/>
            <a:gd name="adj4" fmla="val 74727"/>
          </a:avLst>
        </a:prstGeom>
        <a:solidFill>
          <a:srgbClr val="8DB3E2"/>
        </a:solidFill>
        <a:ln w="127000" cmpd="dbl">
          <a:solidFill>
            <a:srgbClr val="4F81BD"/>
          </a:solidFill>
          <a:miter lim="800000"/>
          <a:headEnd/>
          <a:tailEnd/>
        </a:ln>
        <a:effectLst/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Надой на корову</a:t>
          </a:r>
          <a:endParaRPr lang="ru-RU" sz="1100" b="0" i="0" u="none" strike="noStrike" baseline="0">
            <a:solidFill>
              <a:srgbClr val="000000"/>
            </a:solidFill>
            <a:latin typeface="Calibri"/>
          </a:endParaRPr>
        </a:p>
        <a:p>
          <a:pPr algn="l" rtl="0">
            <a:defRPr sz="1000"/>
          </a:pPr>
          <a:r>
            <a:rPr lang="ru-RU" sz="1200" b="0" i="0" u="none" strike="noStrike" baseline="0">
              <a:solidFill>
                <a:srgbClr val="FFFFFF"/>
              </a:solidFill>
              <a:latin typeface="Arial"/>
              <a:cs typeface="Arial"/>
            </a:rPr>
            <a:t> </a:t>
          </a:r>
          <a:endParaRPr lang="ru-RU" sz="1100" b="0" i="0" u="none" strike="noStrike" baseline="0">
            <a:solidFill>
              <a:srgbClr val="000000"/>
            </a:solidFill>
            <a:latin typeface="Calibri"/>
          </a:endParaRPr>
        </a:p>
        <a:p>
          <a:pPr algn="l" rtl="0">
            <a:defRPr sz="1000"/>
          </a:pPr>
          <a:r>
            <a:rPr lang="ru-RU" sz="1100" b="0" i="0" u="none" strike="noStrike" baseline="0">
              <a:solidFill>
                <a:srgbClr val="000000"/>
              </a:solidFill>
              <a:latin typeface="Calibri"/>
            </a:rPr>
            <a:t> </a:t>
          </a:r>
        </a:p>
      </xdr:txBody>
    </xdr:sp>
    <xdr:clientData/>
  </xdr:twoCellAnchor>
  <xdr:twoCellAnchor>
    <xdr:from>
      <xdr:col>1</xdr:col>
      <xdr:colOff>1228725</xdr:colOff>
      <xdr:row>4</xdr:row>
      <xdr:rowOff>38100</xdr:rowOff>
    </xdr:from>
    <xdr:to>
      <xdr:col>3</xdr:col>
      <xdr:colOff>409575</xdr:colOff>
      <xdr:row>5</xdr:row>
      <xdr:rowOff>57150</xdr:rowOff>
    </xdr:to>
    <xdr:sp macro="" textlink="">
      <xdr:nvSpPr>
        <xdr:cNvPr id="3" name="AutoShape 4"/>
        <xdr:cNvSpPr>
          <a:spLocks noChangeArrowheads="1"/>
        </xdr:cNvSpPr>
      </xdr:nvSpPr>
      <xdr:spPr bwMode="auto">
        <a:xfrm>
          <a:off x="1838325" y="1066800"/>
          <a:ext cx="1495425" cy="933450"/>
        </a:xfrm>
        <a:prstGeom prst="downArrowCallout">
          <a:avLst>
            <a:gd name="adj1" fmla="val 40591"/>
            <a:gd name="adj2" fmla="val 36615"/>
            <a:gd name="adj3" fmla="val 16667"/>
            <a:gd name="adj4" fmla="val 73472"/>
          </a:avLst>
        </a:prstGeom>
        <a:solidFill>
          <a:srgbClr val="8DB3E2"/>
        </a:solidFill>
        <a:ln w="127000" cmpd="dbl">
          <a:solidFill>
            <a:srgbClr val="4F81BD"/>
          </a:solidFill>
          <a:miter lim="800000"/>
          <a:headEnd/>
          <a:tailEnd/>
        </a:ln>
        <a:effectLst/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ru-RU" sz="1400" b="0" i="0" u="none" strike="noStrike" baseline="0">
              <a:solidFill>
                <a:srgbClr val="000000"/>
              </a:solidFill>
              <a:latin typeface="Arial"/>
              <a:cs typeface="Arial"/>
            </a:rPr>
            <a:t>Валовый надой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438150</xdr:colOff>
      <xdr:row>1</xdr:row>
      <xdr:rowOff>28575</xdr:rowOff>
    </xdr:from>
    <xdr:to>
      <xdr:col>23</xdr:col>
      <xdr:colOff>104775</xdr:colOff>
      <xdr:row>42</xdr:row>
      <xdr:rowOff>9525</xdr:rowOff>
    </xdr:to>
    <xdr:graphicFrame macro="">
      <xdr:nvGraphicFramePr>
        <xdr:cNvPr id="32285251" name="Диаграмма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19050</xdr:colOff>
      <xdr:row>0</xdr:row>
      <xdr:rowOff>142875</xdr:rowOff>
    </xdr:from>
    <xdr:to>
      <xdr:col>25</xdr:col>
      <xdr:colOff>85725</xdr:colOff>
      <xdr:row>44</xdr:row>
      <xdr:rowOff>152400</xdr:rowOff>
    </xdr:to>
    <xdr:graphicFrame macro="">
      <xdr:nvGraphicFramePr>
        <xdr:cNvPr id="32285252" name="Диаграмма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600075</xdr:colOff>
      <xdr:row>1</xdr:row>
      <xdr:rowOff>171450</xdr:rowOff>
    </xdr:from>
    <xdr:to>
      <xdr:col>28</xdr:col>
      <xdr:colOff>9525</xdr:colOff>
      <xdr:row>38</xdr:row>
      <xdr:rowOff>66675</xdr:rowOff>
    </xdr:to>
    <xdr:graphicFrame macro="">
      <xdr:nvGraphicFramePr>
        <xdr:cNvPr id="32288961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284874" cy="6099202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76950"/>
    <xdr:graphicFrame macro="">
      <xdr:nvGraphicFramePr>
        <xdr:cNvPr id="2" name="Диаграмма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0.17538</cdr:x>
      <cdr:y>0.05313</cdr:y>
    </cdr:from>
    <cdr:to>
      <cdr:x>0.93744</cdr:x>
      <cdr:y>0.20313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628774" y="323850"/>
          <a:ext cx="7077075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ru-RU" sz="2000"/>
            <a:t>Динамика </a:t>
          </a:r>
          <a:r>
            <a:rPr lang="ru-RU" sz="2000" baseline="0"/>
            <a:t> молочной продуктивности коров, кг молока/сутки</a:t>
          </a:r>
        </a:p>
        <a:p xmlns:a="http://schemas.openxmlformats.org/drawingml/2006/main">
          <a:pPr algn="ctr"/>
          <a:r>
            <a:rPr lang="ru-RU" sz="1600" baseline="0"/>
            <a:t>2016-2017 годы </a:t>
          </a:r>
          <a:endParaRPr lang="ru-RU" sz="1600"/>
        </a:p>
      </cdr:txBody>
    </cdr:sp>
  </cdr:relSizeAnchor>
</c:userShape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8.bin"/><Relationship Id="rId2" Type="http://schemas.openxmlformats.org/officeDocument/2006/relationships/printerSettings" Target="../printerSettings/printerSettings17.bin"/><Relationship Id="rId1" Type="http://schemas.openxmlformats.org/officeDocument/2006/relationships/printerSettings" Target="../printerSettings/printerSettings16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4.bin"/><Relationship Id="rId2" Type="http://schemas.openxmlformats.org/officeDocument/2006/relationships/printerSettings" Target="../printerSettings/printerSettings23.bin"/><Relationship Id="rId1" Type="http://schemas.openxmlformats.org/officeDocument/2006/relationships/printerSettings" Target="../printerSettings/printerSettings22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7.bin"/><Relationship Id="rId2" Type="http://schemas.openxmlformats.org/officeDocument/2006/relationships/printerSettings" Target="../printerSettings/printerSettings26.bin"/><Relationship Id="rId1" Type="http://schemas.openxmlformats.org/officeDocument/2006/relationships/printerSettings" Target="../printerSettings/printerSettings25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0.bin"/><Relationship Id="rId2" Type="http://schemas.openxmlformats.org/officeDocument/2006/relationships/printerSettings" Target="../printerSettings/printerSettings29.bin"/><Relationship Id="rId1" Type="http://schemas.openxmlformats.org/officeDocument/2006/relationships/printerSettings" Target="../printerSettings/printerSettings2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3.bin"/><Relationship Id="rId2" Type="http://schemas.openxmlformats.org/officeDocument/2006/relationships/printerSettings" Target="../printerSettings/printerSettings32.bin"/><Relationship Id="rId1" Type="http://schemas.openxmlformats.org/officeDocument/2006/relationships/printerSettings" Target="../printerSettings/printerSettings31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6.bin"/><Relationship Id="rId2" Type="http://schemas.openxmlformats.org/officeDocument/2006/relationships/printerSettings" Target="../printerSettings/printerSettings35.bin"/><Relationship Id="rId1" Type="http://schemas.openxmlformats.org/officeDocument/2006/relationships/printerSettings" Target="../printerSettings/printerSettings34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9.bin"/><Relationship Id="rId2" Type="http://schemas.openxmlformats.org/officeDocument/2006/relationships/printerSettings" Target="../printerSettings/printerSettings38.bin"/><Relationship Id="rId1" Type="http://schemas.openxmlformats.org/officeDocument/2006/relationships/printerSettings" Target="../printerSettings/printerSettings37.bin"/><Relationship Id="rId4" Type="http://schemas.openxmlformats.org/officeDocument/2006/relationships/drawing" Target="../drawings/drawing2.xm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2.bin"/><Relationship Id="rId2" Type="http://schemas.openxmlformats.org/officeDocument/2006/relationships/printerSettings" Target="../printerSettings/printerSettings41.bin"/><Relationship Id="rId1" Type="http://schemas.openxmlformats.org/officeDocument/2006/relationships/printerSettings" Target="../printerSettings/printerSettings40.bin"/><Relationship Id="rId4" Type="http://schemas.openxmlformats.org/officeDocument/2006/relationships/drawing" Target="../drawings/drawing3.xml"/></Relationships>
</file>

<file path=xl/worksheets/_rels/sheet2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5.bin"/><Relationship Id="rId2" Type="http://schemas.openxmlformats.org/officeDocument/2006/relationships/printerSettings" Target="../printerSettings/printerSettings44.bin"/><Relationship Id="rId1" Type="http://schemas.openxmlformats.org/officeDocument/2006/relationships/printerSettings" Target="../printerSettings/printerSettings4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7.bin"/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/>
  <dimension ref="A2:Q37"/>
  <sheetViews>
    <sheetView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A25" sqref="A25:P25"/>
    </sheetView>
  </sheetViews>
  <sheetFormatPr defaultRowHeight="12.75" x14ac:dyDescent="0.2"/>
  <cols>
    <col min="1" max="1" width="7" customWidth="1"/>
    <col min="2" max="2" width="10.5703125" customWidth="1"/>
    <col min="3" max="3" width="10" customWidth="1"/>
    <col min="4" max="4" width="10.28515625" customWidth="1"/>
    <col min="5" max="5" width="9.5703125" bestFit="1" customWidth="1"/>
    <col min="10" max="10" width="10.5703125" bestFit="1" customWidth="1"/>
    <col min="16" max="16" width="11.5703125" bestFit="1" customWidth="1"/>
  </cols>
  <sheetData>
    <row r="2" spans="1:17" x14ac:dyDescent="0.2">
      <c r="B2" t="s">
        <v>138</v>
      </c>
    </row>
    <row r="3" spans="1:17" x14ac:dyDescent="0.2">
      <c r="A3" s="14"/>
      <c r="B3" s="14" t="s">
        <v>116</v>
      </c>
      <c r="C3" s="14" t="s">
        <v>116</v>
      </c>
      <c r="D3" s="14" t="s">
        <v>116</v>
      </c>
      <c r="E3" s="14" t="s">
        <v>116</v>
      </c>
      <c r="F3" s="14" t="s">
        <v>116</v>
      </c>
      <c r="G3" s="14" t="s">
        <v>116</v>
      </c>
      <c r="H3" s="14" t="s">
        <v>118</v>
      </c>
      <c r="I3" s="15" t="s">
        <v>118</v>
      </c>
      <c r="J3" s="14" t="s">
        <v>118</v>
      </c>
      <c r="K3" s="15" t="s">
        <v>116</v>
      </c>
      <c r="L3" s="15" t="s">
        <v>116</v>
      </c>
      <c r="M3" s="22" t="s">
        <v>116</v>
      </c>
      <c r="N3" s="14"/>
    </row>
    <row r="4" spans="1:17" x14ac:dyDescent="0.2">
      <c r="A4" s="14"/>
      <c r="B4" s="81" t="s">
        <v>90</v>
      </c>
      <c r="C4" s="81" t="s">
        <v>89</v>
      </c>
      <c r="D4" s="81" t="s">
        <v>88</v>
      </c>
      <c r="E4" s="81" t="s">
        <v>91</v>
      </c>
      <c r="F4" s="81" t="s">
        <v>92</v>
      </c>
      <c r="G4" s="81" t="s">
        <v>93</v>
      </c>
      <c r="H4" s="81" t="s">
        <v>94</v>
      </c>
      <c r="I4" s="81" t="s">
        <v>95</v>
      </c>
      <c r="J4" s="81" t="s">
        <v>96</v>
      </c>
      <c r="K4" s="81" t="s">
        <v>97</v>
      </c>
      <c r="L4" s="81" t="s">
        <v>98</v>
      </c>
      <c r="M4" s="79" t="s">
        <v>99</v>
      </c>
      <c r="N4" s="15" t="s">
        <v>86</v>
      </c>
      <c r="O4" s="68" t="s">
        <v>107</v>
      </c>
      <c r="P4" s="68" t="s">
        <v>113</v>
      </c>
    </row>
    <row r="5" spans="1:17" x14ac:dyDescent="0.2">
      <c r="A5" s="14" t="s">
        <v>175</v>
      </c>
      <c r="B5" s="236">
        <v>30557.7</v>
      </c>
      <c r="C5" s="237">
        <v>28992.3</v>
      </c>
      <c r="D5" s="237">
        <v>32447.8</v>
      </c>
      <c r="E5" s="114">
        <v>31600</v>
      </c>
      <c r="F5" s="114">
        <v>33500</v>
      </c>
      <c r="G5" s="114">
        <v>35400</v>
      </c>
      <c r="H5" s="114">
        <v>36100</v>
      </c>
      <c r="I5" s="114">
        <v>34300</v>
      </c>
      <c r="J5" s="114">
        <v>30600</v>
      </c>
      <c r="K5" s="114">
        <v>28600</v>
      </c>
      <c r="L5" s="114">
        <v>27000</v>
      </c>
      <c r="M5" s="235">
        <v>32000</v>
      </c>
      <c r="N5" s="15">
        <f>SUM(B5:M5)</f>
        <v>381097.8</v>
      </c>
      <c r="O5" s="54">
        <v>377</v>
      </c>
      <c r="P5" s="68"/>
    </row>
    <row r="6" spans="1:17" x14ac:dyDescent="0.2">
      <c r="A6" s="14" t="s">
        <v>157</v>
      </c>
      <c r="B6" s="101">
        <v>27854.6</v>
      </c>
      <c r="C6" s="101">
        <v>26546.799999999999</v>
      </c>
      <c r="D6" s="101">
        <v>30176.7</v>
      </c>
      <c r="E6" s="101">
        <v>30770.5</v>
      </c>
      <c r="F6" s="113">
        <v>32847.5</v>
      </c>
      <c r="G6" s="113">
        <v>35123.300000000003</v>
      </c>
      <c r="H6" s="113">
        <v>35464.800000000003</v>
      </c>
      <c r="I6" s="113">
        <v>33568</v>
      </c>
      <c r="J6" s="113">
        <v>30050.3</v>
      </c>
      <c r="K6" s="113">
        <v>28057.8</v>
      </c>
      <c r="L6" s="113">
        <v>26521.200000000001</v>
      </c>
      <c r="M6" s="156">
        <v>31154.2</v>
      </c>
      <c r="N6" s="16">
        <f t="shared" ref="N6:N12" si="0">SUM(B6:M6)</f>
        <v>368135.69999999995</v>
      </c>
      <c r="O6" s="54">
        <v>350</v>
      </c>
      <c r="P6" s="68"/>
    </row>
    <row r="7" spans="1:17" x14ac:dyDescent="0.2">
      <c r="A7" s="14"/>
      <c r="B7" s="101">
        <f t="shared" ref="B7:N7" si="1">B5/B6*100</f>
        <v>109.70432172782951</v>
      </c>
      <c r="C7" s="101">
        <f t="shared" si="1"/>
        <v>109.21203308873386</v>
      </c>
      <c r="D7" s="101">
        <f t="shared" si="1"/>
        <v>107.5260051629237</v>
      </c>
      <c r="E7" s="101">
        <f t="shared" si="1"/>
        <v>102.69576379974326</v>
      </c>
      <c r="F7" s="113">
        <f t="shared" si="1"/>
        <v>101.98645254585585</v>
      </c>
      <c r="G7" s="113">
        <f t="shared" si="1"/>
        <v>100.78779613532896</v>
      </c>
      <c r="H7" s="113">
        <f t="shared" si="1"/>
        <v>101.79107171054116</v>
      </c>
      <c r="I7" s="113">
        <f t="shared" si="1"/>
        <v>102.18064823641564</v>
      </c>
      <c r="J7" s="113">
        <f t="shared" si="1"/>
        <v>101.82926626356476</v>
      </c>
      <c r="K7" s="113">
        <f t="shared" si="1"/>
        <v>101.93243946424882</v>
      </c>
      <c r="L7" s="113">
        <f t="shared" si="1"/>
        <v>101.80534817429074</v>
      </c>
      <c r="M7" s="156">
        <f t="shared" si="1"/>
        <v>102.71488274454165</v>
      </c>
      <c r="N7" s="16">
        <f t="shared" si="1"/>
        <v>103.52101140965139</v>
      </c>
      <c r="O7" s="54"/>
      <c r="P7" s="68"/>
    </row>
    <row r="8" spans="1:17" x14ac:dyDescent="0.2">
      <c r="A8" s="229" t="s">
        <v>148</v>
      </c>
      <c r="B8" s="112">
        <v>29699.3</v>
      </c>
      <c r="C8" s="112">
        <v>28291.3</v>
      </c>
      <c r="D8" s="101">
        <v>31376</v>
      </c>
      <c r="E8" s="112">
        <v>30646.400000000001</v>
      </c>
      <c r="F8" s="112">
        <v>31987.4</v>
      </c>
      <c r="G8" s="112">
        <v>34837.300000000003</v>
      </c>
      <c r="H8" s="112">
        <v>34628.199999999997</v>
      </c>
      <c r="I8" s="112">
        <v>31492.3</v>
      </c>
      <c r="J8" s="101">
        <v>28454</v>
      </c>
      <c r="K8" s="113">
        <v>25222</v>
      </c>
      <c r="L8" s="113">
        <v>24492</v>
      </c>
      <c r="M8" s="204">
        <v>24773.8</v>
      </c>
      <c r="N8" s="101">
        <f t="shared" si="0"/>
        <v>355900</v>
      </c>
      <c r="O8" s="68">
        <v>366.3</v>
      </c>
      <c r="P8" s="54">
        <f>N8/O8/10</f>
        <v>97.160797160797159</v>
      </c>
      <c r="Q8" s="233"/>
    </row>
    <row r="9" spans="1:17" x14ac:dyDescent="0.2">
      <c r="A9" s="230" t="s">
        <v>137</v>
      </c>
      <c r="B9" s="113">
        <v>29685.8</v>
      </c>
      <c r="C9" s="113">
        <v>28251.8</v>
      </c>
      <c r="D9" s="113">
        <v>31048</v>
      </c>
      <c r="E9" s="113">
        <v>30362.7</v>
      </c>
      <c r="F9" s="113">
        <v>32261.1</v>
      </c>
      <c r="G9" s="113">
        <v>35748.300000000003</v>
      </c>
      <c r="H9" s="113">
        <v>35451.699999999997</v>
      </c>
      <c r="I9" s="113">
        <v>33420.1</v>
      </c>
      <c r="J9" s="113">
        <v>30842.799999999999</v>
      </c>
      <c r="K9" s="113">
        <v>27881.5</v>
      </c>
      <c r="L9" s="113">
        <v>25981.3</v>
      </c>
      <c r="M9" s="156">
        <v>28666.5</v>
      </c>
      <c r="N9" s="113">
        <f t="shared" si="0"/>
        <v>369601.60000000003</v>
      </c>
      <c r="O9" s="68">
        <v>368.4</v>
      </c>
      <c r="P9" s="54">
        <f>N9/N10*100</f>
        <v>101.77407190075752</v>
      </c>
    </row>
    <row r="10" spans="1:17" x14ac:dyDescent="0.2">
      <c r="A10" s="229" t="s">
        <v>126</v>
      </c>
      <c r="B10" s="117">
        <v>27620.7</v>
      </c>
      <c r="C10" s="117">
        <v>27039.8</v>
      </c>
      <c r="D10" s="117">
        <v>30681.8</v>
      </c>
      <c r="E10" s="117">
        <v>30527.8</v>
      </c>
      <c r="F10" s="117">
        <v>32264.6</v>
      </c>
      <c r="G10" s="117">
        <v>35713.4</v>
      </c>
      <c r="H10" s="117">
        <v>35588.5</v>
      </c>
      <c r="I10" s="117">
        <v>33694.699999999997</v>
      </c>
      <c r="J10" s="117">
        <v>29662.7</v>
      </c>
      <c r="K10" s="117">
        <v>26951.8</v>
      </c>
      <c r="L10" s="117">
        <v>25138.1</v>
      </c>
      <c r="M10" s="117">
        <v>28275</v>
      </c>
      <c r="N10" s="16">
        <f t="shared" si="0"/>
        <v>363158.89999999997</v>
      </c>
      <c r="O10" s="111">
        <v>349</v>
      </c>
      <c r="P10" s="54">
        <f>N10/N11*100</f>
        <v>104.96285998358323</v>
      </c>
    </row>
    <row r="11" spans="1:17" x14ac:dyDescent="0.2">
      <c r="A11" s="229" t="s">
        <v>108</v>
      </c>
      <c r="B11" s="16">
        <v>26360</v>
      </c>
      <c r="C11" s="15">
        <v>25480.400000000001</v>
      </c>
      <c r="D11" s="16">
        <v>29187.7</v>
      </c>
      <c r="E11" s="16">
        <v>29098.7</v>
      </c>
      <c r="F11" s="15">
        <v>29724.3</v>
      </c>
      <c r="G11" s="15">
        <v>34017.599999999999</v>
      </c>
      <c r="H11" s="15">
        <v>34963.800000000003</v>
      </c>
      <c r="I11" s="16">
        <v>32635</v>
      </c>
      <c r="J11" s="15">
        <v>28955.599999999999</v>
      </c>
      <c r="K11" s="15">
        <v>25596.9</v>
      </c>
      <c r="L11" s="15">
        <v>23858</v>
      </c>
      <c r="M11" s="15">
        <v>26110</v>
      </c>
      <c r="N11" s="16">
        <f t="shared" si="0"/>
        <v>345988</v>
      </c>
      <c r="O11" s="69">
        <v>348.6</v>
      </c>
      <c r="P11" s="16">
        <f t="shared" ref="P11:P16" si="2">N11/N12*100</f>
        <v>100.788038317096</v>
      </c>
    </row>
    <row r="12" spans="1:17" x14ac:dyDescent="0.2">
      <c r="A12" s="229" t="s">
        <v>101</v>
      </c>
      <c r="B12" s="15">
        <v>26737.599999999999</v>
      </c>
      <c r="C12" s="15">
        <v>25374.5</v>
      </c>
      <c r="D12" s="15">
        <v>29234.400000000001</v>
      </c>
      <c r="E12" s="15">
        <v>28870.3</v>
      </c>
      <c r="F12" s="48">
        <v>30741</v>
      </c>
      <c r="G12" s="47">
        <v>35546.300000000003</v>
      </c>
      <c r="H12" s="47">
        <v>34602.199999999997</v>
      </c>
      <c r="I12" s="47">
        <v>32233.599999999999</v>
      </c>
      <c r="J12" s="47">
        <v>27869.4</v>
      </c>
      <c r="K12" s="47">
        <v>24421.9</v>
      </c>
      <c r="L12" s="66">
        <v>22617.599999999999</v>
      </c>
      <c r="M12" s="48">
        <v>25034</v>
      </c>
      <c r="N12" s="15">
        <f t="shared" si="0"/>
        <v>343282.8</v>
      </c>
      <c r="O12" s="70">
        <v>341.5</v>
      </c>
      <c r="P12" s="16">
        <f t="shared" si="2"/>
        <v>102.56086364577473</v>
      </c>
    </row>
    <row r="13" spans="1:17" x14ac:dyDescent="0.2">
      <c r="A13" s="229" t="s">
        <v>74</v>
      </c>
      <c r="B13" s="15">
        <v>25741.8</v>
      </c>
      <c r="C13" s="15">
        <v>25492.5</v>
      </c>
      <c r="D13" s="15">
        <v>28012.2</v>
      </c>
      <c r="E13" s="15">
        <v>27600.6</v>
      </c>
      <c r="F13" s="15">
        <v>29166.7</v>
      </c>
      <c r="G13" s="15">
        <v>35025.5</v>
      </c>
      <c r="H13" s="15">
        <v>34030.400000000001</v>
      </c>
      <c r="I13" s="16">
        <v>30775</v>
      </c>
      <c r="J13" s="16">
        <v>26493</v>
      </c>
      <c r="K13" s="15">
        <v>24479.8</v>
      </c>
      <c r="L13" s="15">
        <v>22392.400000000001</v>
      </c>
      <c r="M13" s="15">
        <v>25501.4</v>
      </c>
      <c r="N13" s="15">
        <v>334711.3</v>
      </c>
      <c r="O13" s="14"/>
      <c r="P13" s="16">
        <f t="shared" si="2"/>
        <v>101.92177105860472</v>
      </c>
    </row>
    <row r="14" spans="1:17" x14ac:dyDescent="0.2">
      <c r="A14" s="229" t="s">
        <v>69</v>
      </c>
      <c r="B14" s="15">
        <v>24414.2</v>
      </c>
      <c r="C14" s="15">
        <v>23483.8</v>
      </c>
      <c r="D14" s="15">
        <v>26523.599999999999</v>
      </c>
      <c r="E14" s="16">
        <v>26308.9</v>
      </c>
      <c r="F14" s="15">
        <v>29980.2</v>
      </c>
      <c r="G14" s="15">
        <v>35750.800000000003</v>
      </c>
      <c r="H14" s="15">
        <v>33785.300000000003</v>
      </c>
      <c r="I14" s="15">
        <v>30801.3</v>
      </c>
      <c r="J14" s="15">
        <v>27025.8</v>
      </c>
      <c r="K14" s="15">
        <v>23337.200000000001</v>
      </c>
      <c r="L14" s="15">
        <v>22204.1</v>
      </c>
      <c r="M14" s="15">
        <v>24732.9</v>
      </c>
      <c r="N14" s="15">
        <v>328400.2</v>
      </c>
      <c r="O14" s="14"/>
      <c r="P14" s="16">
        <f t="shared" si="2"/>
        <v>98.111973059257323</v>
      </c>
    </row>
    <row r="15" spans="1:17" x14ac:dyDescent="0.2">
      <c r="A15" s="229" t="s">
        <v>67</v>
      </c>
      <c r="B15" s="15">
        <v>25836.9</v>
      </c>
      <c r="C15" s="15">
        <v>24863.5</v>
      </c>
      <c r="D15" s="15">
        <v>27981.7</v>
      </c>
      <c r="E15" s="16">
        <v>27770</v>
      </c>
      <c r="F15" s="16">
        <v>28209</v>
      </c>
      <c r="G15" s="15">
        <v>35734.300000000003</v>
      </c>
      <c r="H15" s="15">
        <v>36836.699999999997</v>
      </c>
      <c r="I15" s="15">
        <v>33401.199999999997</v>
      </c>
      <c r="J15" s="15">
        <v>27537.8</v>
      </c>
      <c r="K15" s="15">
        <v>23249.5</v>
      </c>
      <c r="L15" s="15">
        <v>20631.2</v>
      </c>
      <c r="M15" s="16">
        <v>22668</v>
      </c>
      <c r="N15" s="15">
        <v>334719.8</v>
      </c>
      <c r="O15" s="14"/>
      <c r="P15" s="16">
        <f t="shared" si="2"/>
        <v>95.567795301152074</v>
      </c>
    </row>
    <row r="16" spans="1:17" x14ac:dyDescent="0.2">
      <c r="A16" s="229" t="s">
        <v>71</v>
      </c>
      <c r="B16" s="15">
        <v>25236.5</v>
      </c>
      <c r="C16" s="15">
        <v>24540.5</v>
      </c>
      <c r="D16" s="15">
        <v>28267.1</v>
      </c>
      <c r="E16" s="16">
        <v>28720.1</v>
      </c>
      <c r="F16" s="15">
        <v>31049.1</v>
      </c>
      <c r="G16" s="15">
        <v>39299.5</v>
      </c>
      <c r="H16" s="15">
        <v>37808.800000000003</v>
      </c>
      <c r="I16" s="15">
        <v>34979.9</v>
      </c>
      <c r="J16" s="16">
        <v>30074</v>
      </c>
      <c r="K16" s="15">
        <v>24463.1</v>
      </c>
      <c r="L16" s="15">
        <v>21705.9</v>
      </c>
      <c r="M16" s="15">
        <v>24098.799999999999</v>
      </c>
      <c r="N16" s="15">
        <v>350243.3</v>
      </c>
      <c r="O16" s="14"/>
      <c r="P16" s="16">
        <f t="shared" si="2"/>
        <v>102.07907206381164</v>
      </c>
    </row>
    <row r="17" spans="1:16" x14ac:dyDescent="0.2">
      <c r="A17" s="231" t="s">
        <v>119</v>
      </c>
      <c r="B17" s="15"/>
      <c r="C17" s="15"/>
      <c r="D17" s="15"/>
      <c r="E17" s="15"/>
      <c r="F17" s="14"/>
      <c r="G17" s="14"/>
      <c r="H17" s="14"/>
      <c r="I17" s="14"/>
      <c r="J17" s="14"/>
      <c r="K17" s="14"/>
      <c r="L17" s="14"/>
      <c r="M17" s="14"/>
      <c r="N17" s="68">
        <v>343109.8</v>
      </c>
      <c r="O17" s="14"/>
      <c r="P17" s="14"/>
    </row>
    <row r="18" spans="1:16" ht="51" x14ac:dyDescent="0.2">
      <c r="A18" s="234" t="s">
        <v>176</v>
      </c>
      <c r="B18" s="16">
        <f>B5/N5*100</f>
        <v>8.0183354509000058</v>
      </c>
      <c r="C18" s="16">
        <f>C5/N5*100</f>
        <v>7.6075747485291183</v>
      </c>
      <c r="D18" s="16">
        <f>D5/N5*100</f>
        <v>8.5142973798326835</v>
      </c>
      <c r="E18" s="16">
        <f>E5/N5*100</f>
        <v>8.2918347993612134</v>
      </c>
      <c r="F18" s="16">
        <f>F5/N5*100</f>
        <v>8.790394486664578</v>
      </c>
      <c r="G18" s="16">
        <f>G5/N5*100</f>
        <v>9.2889541739679427</v>
      </c>
      <c r="H18" s="16">
        <f>H5/N5*100</f>
        <v>9.4726340587639175</v>
      </c>
      <c r="I18" s="16">
        <f>I5/N5*100</f>
        <v>9.0003143550028355</v>
      </c>
      <c r="J18" s="16">
        <f>J5/N5*100</f>
        <v>8.0294349639383906</v>
      </c>
      <c r="K18" s="16">
        <f>K5/N5*100</f>
        <v>7.5046352930927442</v>
      </c>
      <c r="L18" s="16">
        <f>L5/N5*100</f>
        <v>7.0847955564162275</v>
      </c>
      <c r="M18" s="16">
        <f>M5/N5*100</f>
        <v>8.3967947335303439</v>
      </c>
      <c r="N18" s="16">
        <f t="shared" ref="N18:N23" si="3">SUM(B18:M18)</f>
        <v>100</v>
      </c>
      <c r="O18" s="23"/>
      <c r="P18" s="23"/>
    </row>
    <row r="19" spans="1:16" ht="51" x14ac:dyDescent="0.2">
      <c r="A19" s="232" t="s">
        <v>159</v>
      </c>
      <c r="B19" s="16">
        <f>B6/N6*100</f>
        <v>7.5663946745724475</v>
      </c>
      <c r="C19" s="16">
        <f>C6/N6*100</f>
        <v>7.2111452380195669</v>
      </c>
      <c r="D19" s="16">
        <f>D6/N6*100</f>
        <v>8.197167511871303</v>
      </c>
      <c r="E19" s="16">
        <f>E6/N6*100</f>
        <v>8.3584667284373673</v>
      </c>
      <c r="F19" s="16">
        <f>F6/N6*100</f>
        <v>8.9226608557659599</v>
      </c>
      <c r="G19" s="16">
        <f>G6/N6*100</f>
        <v>9.5408568090516646</v>
      </c>
      <c r="H19" s="16">
        <f>H6/N6*100</f>
        <v>9.6336215151097839</v>
      </c>
      <c r="I19" s="16">
        <f>I6/N6*100</f>
        <v>9.1183767290159583</v>
      </c>
      <c r="J19" s="16">
        <f>J6/N6*100</f>
        <v>8.1628323468764385</v>
      </c>
      <c r="K19" s="16">
        <f>K6/N6*100</f>
        <v>7.6215917119692556</v>
      </c>
      <c r="L19" s="16">
        <f>L6/N6*100</f>
        <v>7.2041912805522541</v>
      </c>
      <c r="M19" s="16">
        <f>M6/N6*100</f>
        <v>8.4626945987580129</v>
      </c>
      <c r="N19" s="54">
        <f t="shared" si="3"/>
        <v>100.00000000000003</v>
      </c>
      <c r="O19" s="23"/>
      <c r="P19" s="23"/>
    </row>
    <row r="20" spans="1:16" ht="51" x14ac:dyDescent="0.2">
      <c r="A20" s="232" t="s">
        <v>158</v>
      </c>
      <c r="B20" s="16">
        <f>B8/N8*100</f>
        <v>8.344844057319472</v>
      </c>
      <c r="C20" s="16">
        <f>C8/N8*100</f>
        <v>7.949227311042427</v>
      </c>
      <c r="D20" s="16">
        <f>D8/N8*100</f>
        <v>8.8159595391964043</v>
      </c>
      <c r="E20" s="16">
        <f>E8/N8*100</f>
        <v>8.6109581343073902</v>
      </c>
      <c r="F20" s="16">
        <f>F8/N8*100</f>
        <v>8.9877493677999443</v>
      </c>
      <c r="G20" s="16">
        <f>G8/N8*100</f>
        <v>9.7885080078673781</v>
      </c>
      <c r="H20" s="16">
        <f>H8/N8*100</f>
        <v>9.729755549311605</v>
      </c>
      <c r="I20" s="16">
        <f>I8/N8*100</f>
        <v>8.8486372576566463</v>
      </c>
      <c r="J20" s="16">
        <f>J8/N8*100</f>
        <v>7.9949423995504354</v>
      </c>
      <c r="K20" s="16">
        <f>K8/N8*100</f>
        <v>7.0868221410508569</v>
      </c>
      <c r="L20" s="16">
        <f>L8/N8*100</f>
        <v>6.8817083450407424</v>
      </c>
      <c r="M20" s="16">
        <f>M8/N8*100</f>
        <v>6.9608878898567008</v>
      </c>
      <c r="N20" s="54">
        <f t="shared" si="3"/>
        <v>100</v>
      </c>
      <c r="O20" s="23"/>
      <c r="P20" s="23"/>
    </row>
    <row r="21" spans="1:16" ht="39.75" customHeight="1" x14ac:dyDescent="0.2">
      <c r="A21" s="232" t="s">
        <v>144</v>
      </c>
      <c r="B21" s="54">
        <f>B9/N9*100</f>
        <v>8.0318375245128806</v>
      </c>
      <c r="C21" s="54">
        <f>C9/N9*100</f>
        <v>7.6438521911160544</v>
      </c>
      <c r="D21" s="16">
        <f>D9/N9*100</f>
        <v>8.400396535079933</v>
      </c>
      <c r="E21" s="16">
        <f>E9/N9*100</f>
        <v>8.2149806710793456</v>
      </c>
      <c r="F21" s="16">
        <f>F9/N9*100</f>
        <v>8.7286148111912922</v>
      </c>
      <c r="G21" s="16">
        <f>G9/N9*100</f>
        <v>9.6721172202717742</v>
      </c>
      <c r="H21" s="16">
        <f>H9/N9*100</f>
        <v>9.5918686499192614</v>
      </c>
      <c r="I21" s="16">
        <f>I9/N9*100</f>
        <v>9.0421957047804984</v>
      </c>
      <c r="J21" s="16">
        <f>J9/N9*100</f>
        <v>8.3448772949034833</v>
      </c>
      <c r="K21" s="16">
        <f>K9/N9*100</f>
        <v>7.5436632308951035</v>
      </c>
      <c r="L21" s="16">
        <f>L9/N9*100</f>
        <v>7.0295420799044148</v>
      </c>
      <c r="M21" s="16">
        <f>M9/N9*100</f>
        <v>7.7560540863459453</v>
      </c>
      <c r="N21" s="16">
        <f t="shared" si="3"/>
        <v>99.999999999999986</v>
      </c>
      <c r="O21" s="23"/>
      <c r="P21" s="23"/>
    </row>
    <row r="22" spans="1:16" ht="51" x14ac:dyDescent="0.2">
      <c r="A22" s="232" t="s">
        <v>141</v>
      </c>
      <c r="B22" s="54">
        <f>B10/N10*100</f>
        <v>7.605678946598859</v>
      </c>
      <c r="C22" s="54">
        <f>C10/N10*100</f>
        <v>7.4457214183653502</v>
      </c>
      <c r="D22" s="16">
        <f>D10/N10*100</f>
        <v>8.4485882075311949</v>
      </c>
      <c r="E22" s="16">
        <f>E10/N10*100</f>
        <v>8.4061825278135824</v>
      </c>
      <c r="F22" s="16">
        <f>F10/N10*100</f>
        <v>8.8844304793301223</v>
      </c>
      <c r="G22" s="16">
        <f>G10/N10*100</f>
        <v>9.8340974157593291</v>
      </c>
      <c r="H22" s="16">
        <f>H10/N10*100</f>
        <v>9.7997047573390059</v>
      </c>
      <c r="I22" s="16">
        <f>I10/N10*100</f>
        <v>9.2782250414350305</v>
      </c>
      <c r="J22" s="16">
        <f>J10/N10*100</f>
        <v>8.1679672451921181</v>
      </c>
      <c r="K22" s="16">
        <f>K10/N10*100</f>
        <v>7.4214896013838576</v>
      </c>
      <c r="L22" s="16">
        <f>L10/N10*100</f>
        <v>6.9220663461641729</v>
      </c>
      <c r="M22" s="16">
        <f>M10/N10*100</f>
        <v>7.7858480130873851</v>
      </c>
      <c r="N22" s="16">
        <f t="shared" si="3"/>
        <v>100.00000000000001</v>
      </c>
    </row>
    <row r="23" spans="1:16" ht="51" x14ac:dyDescent="0.2">
      <c r="A23" s="232" t="s">
        <v>131</v>
      </c>
      <c r="B23" s="54">
        <f>B11/N11*100</f>
        <v>7.6187613443240805</v>
      </c>
      <c r="C23" s="54">
        <f>C11/N11*100</f>
        <v>7.3645328739725082</v>
      </c>
      <c r="D23" s="16">
        <f>D11/N11*100</f>
        <v>8.436044024648254</v>
      </c>
      <c r="E23" s="16">
        <f>E11/N11*100</f>
        <v>8.4103205891533825</v>
      </c>
      <c r="F23" s="16">
        <f>F11/N11*100</f>
        <v>8.5911361087667775</v>
      </c>
      <c r="G23" s="16">
        <f>G11/N11*100</f>
        <v>9.8320172953975291</v>
      </c>
      <c r="H23" s="16">
        <f>H11/N11*100</f>
        <v>10.105494988265489</v>
      </c>
      <c r="I23" s="16">
        <f>I11/N11*100</f>
        <v>9.4324080603951579</v>
      </c>
      <c r="J23" s="16">
        <f>J11/N11*100</f>
        <v>8.3689607732060072</v>
      </c>
      <c r="K23" s="16">
        <f>K11/N11*100</f>
        <v>7.3982045620079315</v>
      </c>
      <c r="L23" s="16">
        <f>L11/N11*100</f>
        <v>6.8956148768165377</v>
      </c>
      <c r="M23" s="16">
        <f>M11/N11*100</f>
        <v>7.5465045030463491</v>
      </c>
      <c r="N23" s="16">
        <f t="shared" si="3"/>
        <v>100.00000000000001</v>
      </c>
    </row>
    <row r="24" spans="1:16" x14ac:dyDescent="0.2">
      <c r="E24" s="53"/>
      <c r="F24" s="53"/>
    </row>
    <row r="25" spans="1:16" x14ac:dyDescent="0.2">
      <c r="B25" t="s">
        <v>142</v>
      </c>
    </row>
    <row r="26" spans="1:16" x14ac:dyDescent="0.2">
      <c r="A26" s="23"/>
      <c r="B26" s="23"/>
      <c r="C26" s="23"/>
      <c r="D26" s="23"/>
      <c r="E26" s="23"/>
      <c r="F26" s="23"/>
      <c r="G26" s="23"/>
      <c r="H26" s="23"/>
      <c r="I26" s="57"/>
      <c r="J26" s="23"/>
      <c r="K26" s="57"/>
      <c r="L26" s="57"/>
      <c r="M26" s="57"/>
      <c r="N26" s="23"/>
    </row>
    <row r="27" spans="1:16" ht="38.25" x14ac:dyDescent="0.2">
      <c r="A27" s="14"/>
      <c r="B27" s="15" t="s">
        <v>90</v>
      </c>
      <c r="C27" s="15" t="s">
        <v>89</v>
      </c>
      <c r="D27" s="15" t="s">
        <v>88</v>
      </c>
      <c r="E27" s="15" t="s">
        <v>91</v>
      </c>
      <c r="F27" s="15" t="s">
        <v>92</v>
      </c>
      <c r="G27" s="15" t="s">
        <v>93</v>
      </c>
      <c r="H27" s="15" t="s">
        <v>94</v>
      </c>
      <c r="I27" s="15" t="s">
        <v>95</v>
      </c>
      <c r="J27" s="15" t="s">
        <v>96</v>
      </c>
      <c r="K27" s="15" t="s">
        <v>97</v>
      </c>
      <c r="L27" s="15" t="s">
        <v>98</v>
      </c>
      <c r="M27" s="15" t="s">
        <v>99</v>
      </c>
      <c r="N27" s="15" t="s">
        <v>86</v>
      </c>
      <c r="O27" s="72" t="s">
        <v>143</v>
      </c>
    </row>
    <row r="28" spans="1:16" ht="76.5" x14ac:dyDescent="0.2">
      <c r="A28" s="76" t="s">
        <v>114</v>
      </c>
      <c r="B28" s="136">
        <v>27620.7</v>
      </c>
      <c r="C28" s="136">
        <v>27039.8</v>
      </c>
      <c r="D28" s="136">
        <v>30681.8</v>
      </c>
      <c r="E28" s="136">
        <v>30527.8</v>
      </c>
      <c r="F28" s="136">
        <v>32264.6</v>
      </c>
      <c r="G28" s="136">
        <v>35713.4</v>
      </c>
      <c r="H28" s="136">
        <v>35588.5</v>
      </c>
      <c r="I28" s="136">
        <v>33694.699999999997</v>
      </c>
      <c r="J28" s="136">
        <v>29662.7</v>
      </c>
      <c r="K28" s="136">
        <v>26951.8</v>
      </c>
      <c r="L28" s="136">
        <v>25138.1</v>
      </c>
      <c r="M28" s="136">
        <v>28275</v>
      </c>
      <c r="N28" s="50">
        <f>SUM(B28:M28)</f>
        <v>363158.89999999997</v>
      </c>
      <c r="O28" s="72">
        <v>30263.200000000001</v>
      </c>
    </row>
    <row r="29" spans="1:16" ht="51" x14ac:dyDescent="0.2">
      <c r="A29" s="77" t="s">
        <v>115</v>
      </c>
      <c r="B29" s="71">
        <f>B28/O28</f>
        <v>0.91268273018054935</v>
      </c>
      <c r="C29" s="71">
        <f>C28/O28</f>
        <v>0.89348780036479947</v>
      </c>
      <c r="D29" s="71">
        <f>D28/O28</f>
        <v>1.013831980755505</v>
      </c>
      <c r="E29" s="71">
        <f>E28/O28</f>
        <v>1.0087432921832455</v>
      </c>
      <c r="F29" s="71">
        <f>F28/O28</f>
        <v>1.0661331253799995</v>
      </c>
      <c r="G29" s="71">
        <f>G28/O28</f>
        <v>1.1800933146527797</v>
      </c>
      <c r="H29" s="71">
        <f>H28/O28</f>
        <v>1.1759661899600835</v>
      </c>
      <c r="I29" s="71">
        <f>I28/O28</f>
        <v>1.1133885378942081</v>
      </c>
      <c r="J29" s="71">
        <f>J28/O28</f>
        <v>0.98015741891141717</v>
      </c>
      <c r="K29" s="71">
        <f>K28/O28</f>
        <v>0.89057997832350833</v>
      </c>
      <c r="L29" s="71">
        <f>L28/O28</f>
        <v>0.8306491051838536</v>
      </c>
      <c r="M29" s="71">
        <f>M28/O28</f>
        <v>0.93430304792619412</v>
      </c>
      <c r="N29" s="71"/>
      <c r="O29" s="50"/>
    </row>
    <row r="30" spans="1:16" x14ac:dyDescent="0.2">
      <c r="A30" s="14" t="s">
        <v>113</v>
      </c>
      <c r="B30" s="16">
        <f>B28/N28*100</f>
        <v>7.605678946598859</v>
      </c>
      <c r="C30" s="16">
        <f>C28/N28*100</f>
        <v>7.4457214183653502</v>
      </c>
      <c r="D30" s="16">
        <f>D28/N28*100</f>
        <v>8.4485882075311949</v>
      </c>
      <c r="E30" s="16">
        <f>E28/N28*100</f>
        <v>8.4061825278135824</v>
      </c>
      <c r="F30" s="16">
        <f>F28/N28*100</f>
        <v>8.8844304793301223</v>
      </c>
      <c r="G30" s="16">
        <f>G28/N28*100</f>
        <v>9.8340974157593291</v>
      </c>
      <c r="H30" s="16">
        <f>H28/N28*100</f>
        <v>9.7997047573390059</v>
      </c>
      <c r="I30" s="16">
        <f>I28/N28*100</f>
        <v>9.2782250414350305</v>
      </c>
      <c r="J30" s="16">
        <f>J28/N28*100</f>
        <v>8.1679672451921181</v>
      </c>
      <c r="K30" s="16">
        <f>K28/N28*100</f>
        <v>7.4214896013838576</v>
      </c>
      <c r="L30" s="16">
        <f>L28/N28*100</f>
        <v>6.9220663461641729</v>
      </c>
      <c r="M30" s="16">
        <f>M28/N28*100</f>
        <v>7.7858480130873851</v>
      </c>
      <c r="N30" s="14"/>
      <c r="O30" s="14"/>
    </row>
    <row r="31" spans="1:16" x14ac:dyDescent="0.2">
      <c r="A31" s="23"/>
      <c r="B31" s="56"/>
      <c r="C31" s="56"/>
      <c r="D31" s="56"/>
      <c r="E31" s="56"/>
      <c r="F31" s="56"/>
      <c r="G31" s="56"/>
      <c r="H31" s="56"/>
      <c r="I31" s="56"/>
      <c r="J31" s="56"/>
      <c r="K31" s="56"/>
      <c r="L31" s="56"/>
      <c r="M31" s="56"/>
      <c r="N31" s="23"/>
    </row>
    <row r="32" spans="1:16" x14ac:dyDescent="0.2">
      <c r="B32" t="s">
        <v>125</v>
      </c>
    </row>
    <row r="33" spans="1:15" x14ac:dyDescent="0.2">
      <c r="A33" s="23"/>
      <c r="B33" s="23"/>
      <c r="C33" s="23"/>
      <c r="D33" s="23"/>
      <c r="E33" s="23"/>
      <c r="F33" s="23"/>
      <c r="G33" s="23"/>
      <c r="H33" s="23"/>
      <c r="I33" s="57"/>
      <c r="J33" s="23"/>
      <c r="K33" s="57"/>
      <c r="L33" s="57"/>
      <c r="M33" s="57"/>
      <c r="N33" s="23"/>
    </row>
    <row r="34" spans="1:15" x14ac:dyDescent="0.2">
      <c r="A34" s="14"/>
      <c r="B34" s="15" t="s">
        <v>90</v>
      </c>
      <c r="C34" s="15" t="s">
        <v>89</v>
      </c>
      <c r="D34" s="15" t="s">
        <v>88</v>
      </c>
      <c r="E34" s="15" t="s">
        <v>91</v>
      </c>
      <c r="F34" s="15" t="s">
        <v>92</v>
      </c>
      <c r="G34" s="15" t="s">
        <v>93</v>
      </c>
      <c r="H34" s="15" t="s">
        <v>94</v>
      </c>
      <c r="I34" s="15" t="s">
        <v>95</v>
      </c>
      <c r="J34" s="15" t="s">
        <v>96</v>
      </c>
      <c r="K34" s="15" t="s">
        <v>97</v>
      </c>
      <c r="L34" s="15" t="s">
        <v>98</v>
      </c>
      <c r="M34" s="15" t="s">
        <v>99</v>
      </c>
      <c r="N34" s="15" t="s">
        <v>86</v>
      </c>
    </row>
    <row r="35" spans="1:15" ht="76.5" x14ac:dyDescent="0.2">
      <c r="A35" s="76" t="s">
        <v>114</v>
      </c>
      <c r="B35" s="15">
        <v>26360</v>
      </c>
      <c r="C35" s="15">
        <v>25480.400000000001</v>
      </c>
      <c r="D35" s="15">
        <v>29187.7</v>
      </c>
      <c r="E35" s="15">
        <v>29098.7</v>
      </c>
      <c r="F35" s="48">
        <v>29724.3</v>
      </c>
      <c r="G35" s="47">
        <v>34017.599999999999</v>
      </c>
      <c r="H35" s="47">
        <v>34963.800000000003</v>
      </c>
      <c r="I35" s="47">
        <v>32635</v>
      </c>
      <c r="J35" s="47">
        <v>28955.599999999999</v>
      </c>
      <c r="K35" s="47">
        <v>25596.9</v>
      </c>
      <c r="L35" s="66">
        <v>23858</v>
      </c>
      <c r="M35" s="48">
        <v>26494</v>
      </c>
      <c r="N35" s="15">
        <f>SUM(B35:M35)</f>
        <v>346372</v>
      </c>
      <c r="O35" s="135">
        <v>28864.3</v>
      </c>
    </row>
    <row r="36" spans="1:15" ht="51" x14ac:dyDescent="0.2">
      <c r="A36" s="77" t="s">
        <v>115</v>
      </c>
      <c r="B36" s="16">
        <v>0.9</v>
      </c>
      <c r="C36" s="16">
        <v>0.9</v>
      </c>
      <c r="D36" s="16">
        <v>1</v>
      </c>
      <c r="E36" s="16">
        <v>1</v>
      </c>
      <c r="F36" s="16">
        <v>1.1000000000000001</v>
      </c>
      <c r="G36" s="16">
        <v>1.2</v>
      </c>
      <c r="H36" s="16">
        <v>1.2</v>
      </c>
      <c r="I36" s="16">
        <v>1.1000000000000001</v>
      </c>
      <c r="J36" s="16">
        <v>1</v>
      </c>
      <c r="K36" s="16">
        <v>0.9</v>
      </c>
      <c r="L36" s="16">
        <v>0.8</v>
      </c>
      <c r="M36" s="16">
        <v>0.9</v>
      </c>
      <c r="N36" s="78"/>
    </row>
    <row r="37" spans="1:15" x14ac:dyDescent="0.2">
      <c r="A37" s="14" t="s">
        <v>113</v>
      </c>
      <c r="B37" s="16">
        <f>B35/N35*100</f>
        <v>7.6103149215294543</v>
      </c>
      <c r="C37" s="16">
        <f>C35/N35*100</f>
        <v>7.3563682976684035</v>
      </c>
      <c r="D37" s="16">
        <f>D35/N35*100</f>
        <v>8.42669153395771</v>
      </c>
      <c r="E37" s="16">
        <f>E35/N35*100</f>
        <v>8.4009966163546714</v>
      </c>
      <c r="F37" s="16">
        <f>F35/N35*100</f>
        <v>8.581611677618282</v>
      </c>
      <c r="G37" s="16">
        <f>G35/N35*100</f>
        <v>9.8211171803725481</v>
      </c>
      <c r="H37" s="16">
        <f>H35/N35*100</f>
        <v>10.094291686394975</v>
      </c>
      <c r="I37" s="16">
        <f>I35/N35*100</f>
        <v>9.4219509660134193</v>
      </c>
      <c r="J37" s="16">
        <f>J35/N35*100</f>
        <v>8.3596826533322552</v>
      </c>
      <c r="K37" s="16">
        <f>K35/N35*100</f>
        <v>7.3900026561038432</v>
      </c>
      <c r="L37" s="16">
        <f>L35/N35*100</f>
        <v>6.8879701592507478</v>
      </c>
      <c r="M37" s="16">
        <f>M35/N35*100</f>
        <v>7.6490016514036929</v>
      </c>
      <c r="N37" s="14"/>
    </row>
  </sheetData>
  <customSheetViews>
    <customSheetView guid="{77C8D547-F0D3-4B7A-94A2-94B6358D7709}">
      <pane xSplit="1" ySplit="4" topLeftCell="B5" activePane="bottomRight" state="frozen"/>
      <selection pane="bottomRight" activeCell="G5" sqref="G5"/>
      <pageMargins left="0.75" right="0.75" top="1" bottom="1" header="0.5" footer="0.5"/>
      <pageSetup paperSize="9" orientation="landscape" r:id="rId1"/>
      <headerFooter alignWithMargins="0"/>
    </customSheetView>
    <customSheetView guid="{89A73F7A-C89E-4527-AEEB-D06379023611}">
      <pane xSplit="1" ySplit="4" topLeftCell="B5" activePane="bottomRight" state="frozen"/>
      <selection pane="bottomRight" activeCell="G5" sqref="G5"/>
      <pageMargins left="0.75" right="0.75" top="1" bottom="1" header="0.5" footer="0.5"/>
      <pageSetup paperSize="9" orientation="landscape" r:id="rId2"/>
      <headerFooter alignWithMargins="0"/>
    </customSheetView>
  </customSheetViews>
  <phoneticPr fontId="26" type="noConversion"/>
  <pageMargins left="0.74803149606299213" right="0.74803149606299213" top="0.98425196850393704" bottom="0.98425196850393704" header="0.51181102362204722" footer="0.51181102362204722"/>
  <pageSetup paperSize="9" scale="90" orientation="landscape" r:id="rId3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T49"/>
  <sheetViews>
    <sheetView zoomScale="80" zoomScaleNormal="80" workbookViewId="0">
      <selection activeCell="I41" sqref="I41"/>
    </sheetView>
  </sheetViews>
  <sheetFormatPr defaultRowHeight="12.75" x14ac:dyDescent="0.2"/>
  <sheetData>
    <row r="1" spans="1:46" x14ac:dyDescent="0.2">
      <c r="B1">
        <v>30</v>
      </c>
      <c r="C1">
        <v>980.6</v>
      </c>
    </row>
    <row r="2" spans="1:46" ht="15.75" x14ac:dyDescent="0.25">
      <c r="A2" s="533" t="s">
        <v>199</v>
      </c>
      <c r="B2" s="534"/>
      <c r="C2" s="534"/>
      <c r="D2" s="534"/>
      <c r="E2" s="534"/>
      <c r="F2" s="534"/>
      <c r="G2" s="534"/>
      <c r="H2" s="534"/>
      <c r="I2" s="534"/>
      <c r="J2" s="18"/>
      <c r="K2" s="533" t="s">
        <v>200</v>
      </c>
      <c r="L2" s="534"/>
      <c r="M2" s="534"/>
      <c r="N2" s="534"/>
      <c r="O2" s="534"/>
      <c r="P2" s="534"/>
      <c r="Q2" s="534"/>
      <c r="R2" s="534"/>
      <c r="S2" s="534"/>
      <c r="U2" s="533" t="s">
        <v>201</v>
      </c>
      <c r="V2" s="534"/>
      <c r="W2" s="534"/>
      <c r="X2" s="534"/>
      <c r="Y2" s="534"/>
      <c r="Z2" s="534"/>
      <c r="AA2" s="534"/>
      <c r="AB2" s="534"/>
      <c r="AC2" s="534"/>
      <c r="AE2" s="533" t="s">
        <v>202</v>
      </c>
      <c r="AF2" s="534"/>
      <c r="AG2" s="534"/>
      <c r="AH2" s="534"/>
      <c r="AI2" s="534"/>
      <c r="AJ2" s="534"/>
      <c r="AK2" s="534"/>
      <c r="AL2" s="534"/>
      <c r="AM2" s="534"/>
    </row>
    <row r="3" spans="1:46" ht="15" x14ac:dyDescent="0.2">
      <c r="A3" s="1"/>
      <c r="B3" s="1">
        <v>31</v>
      </c>
      <c r="C3" s="1">
        <f>C1+(C16-C1)/10</f>
        <v>984.16000000000008</v>
      </c>
      <c r="D3" s="1"/>
      <c r="E3" s="1"/>
      <c r="F3" s="1"/>
      <c r="G3" s="1"/>
      <c r="H3" s="1"/>
      <c r="I3" s="1"/>
      <c r="J3" s="1"/>
      <c r="K3" s="73"/>
      <c r="L3" s="1"/>
      <c r="M3" s="1"/>
      <c r="N3" s="1"/>
    </row>
    <row r="4" spans="1:46" ht="15" x14ac:dyDescent="0.2">
      <c r="A4" s="525" t="s">
        <v>48</v>
      </c>
      <c r="B4" s="535" t="s">
        <v>55</v>
      </c>
      <c r="C4" s="536"/>
      <c r="D4" s="537"/>
      <c r="E4" s="535" t="s">
        <v>56</v>
      </c>
      <c r="F4" s="538"/>
      <c r="G4" s="539"/>
      <c r="H4" s="535" t="s">
        <v>57</v>
      </c>
      <c r="I4" s="538"/>
      <c r="J4" s="539"/>
      <c r="K4" s="540" t="s">
        <v>48</v>
      </c>
      <c r="L4" s="528" t="s">
        <v>58</v>
      </c>
      <c r="M4" s="529"/>
      <c r="N4" s="530"/>
      <c r="O4" s="528" t="s">
        <v>59</v>
      </c>
      <c r="P4" s="531"/>
      <c r="Q4" s="532"/>
      <c r="R4" s="528" t="s">
        <v>60</v>
      </c>
      <c r="S4" s="531"/>
      <c r="T4" s="532"/>
      <c r="U4" s="525" t="s">
        <v>48</v>
      </c>
      <c r="V4" s="528" t="s">
        <v>61</v>
      </c>
      <c r="W4" s="529"/>
      <c r="X4" s="530"/>
      <c r="Y4" s="528" t="s">
        <v>62</v>
      </c>
      <c r="Z4" s="531"/>
      <c r="AA4" s="532"/>
      <c r="AB4" s="528" t="s">
        <v>53</v>
      </c>
      <c r="AC4" s="531"/>
      <c r="AD4" s="532"/>
      <c r="AE4" s="525" t="s">
        <v>48</v>
      </c>
      <c r="AF4" s="535" t="s">
        <v>45</v>
      </c>
      <c r="AG4" s="538"/>
      <c r="AH4" s="539"/>
      <c r="AI4" s="535" t="s">
        <v>46</v>
      </c>
      <c r="AJ4" s="538"/>
      <c r="AK4" s="539"/>
      <c r="AL4" s="535" t="s">
        <v>47</v>
      </c>
      <c r="AM4" s="538"/>
      <c r="AN4" s="539"/>
    </row>
    <row r="5" spans="1:46" ht="15" x14ac:dyDescent="0.2">
      <c r="A5" s="526"/>
      <c r="B5" s="2" t="s">
        <v>49</v>
      </c>
      <c r="C5" s="3" t="s">
        <v>0</v>
      </c>
      <c r="D5" s="4" t="s">
        <v>54</v>
      </c>
      <c r="E5" s="2" t="s">
        <v>49</v>
      </c>
      <c r="F5" s="3" t="s">
        <v>0</v>
      </c>
      <c r="G5" s="4" t="s">
        <v>54</v>
      </c>
      <c r="H5" s="2" t="s">
        <v>50</v>
      </c>
      <c r="I5" s="3" t="s">
        <v>0</v>
      </c>
      <c r="J5" s="4" t="s">
        <v>54</v>
      </c>
      <c r="K5" s="541"/>
      <c r="L5" s="12" t="s">
        <v>50</v>
      </c>
      <c r="M5" s="5" t="s">
        <v>0</v>
      </c>
      <c r="N5" s="13" t="s">
        <v>54</v>
      </c>
      <c r="O5" s="2" t="s">
        <v>50</v>
      </c>
      <c r="P5" s="3" t="s">
        <v>0</v>
      </c>
      <c r="Q5" s="4" t="s">
        <v>54</v>
      </c>
      <c r="R5" s="12" t="s">
        <v>50</v>
      </c>
      <c r="S5" s="5" t="s">
        <v>0</v>
      </c>
      <c r="T5" s="13" t="s">
        <v>54</v>
      </c>
      <c r="U5" s="526"/>
      <c r="V5" s="12" t="s">
        <v>50</v>
      </c>
      <c r="W5" s="5" t="s">
        <v>0</v>
      </c>
      <c r="X5" s="13" t="s">
        <v>54</v>
      </c>
      <c r="Y5" s="12" t="s">
        <v>50</v>
      </c>
      <c r="Z5" s="5" t="s">
        <v>0</v>
      </c>
      <c r="AA5" s="13" t="s">
        <v>54</v>
      </c>
      <c r="AB5" s="12" t="s">
        <v>50</v>
      </c>
      <c r="AC5" s="5" t="s">
        <v>0</v>
      </c>
      <c r="AD5" s="13" t="s">
        <v>54</v>
      </c>
      <c r="AE5" s="526"/>
      <c r="AF5" s="2" t="s">
        <v>49</v>
      </c>
      <c r="AG5" s="3" t="s">
        <v>0</v>
      </c>
      <c r="AH5" s="4" t="s">
        <v>54</v>
      </c>
      <c r="AI5" s="2" t="s">
        <v>49</v>
      </c>
      <c r="AJ5" s="3" t="s">
        <v>0</v>
      </c>
      <c r="AK5" s="4" t="s">
        <v>54</v>
      </c>
      <c r="AL5" s="2" t="s">
        <v>49</v>
      </c>
      <c r="AM5" s="3" t="s">
        <v>0</v>
      </c>
      <c r="AN5" s="4" t="s">
        <v>54</v>
      </c>
    </row>
    <row r="6" spans="1:46" ht="15" x14ac:dyDescent="0.2">
      <c r="A6" s="526"/>
      <c r="B6" s="5" t="s">
        <v>52</v>
      </c>
      <c r="C6" s="6" t="s">
        <v>3</v>
      </c>
      <c r="D6" s="7" t="s">
        <v>3</v>
      </c>
      <c r="E6" s="5" t="s">
        <v>52</v>
      </c>
      <c r="F6" s="6" t="s">
        <v>3</v>
      </c>
      <c r="G6" s="7" t="s">
        <v>3</v>
      </c>
      <c r="H6" s="5" t="s">
        <v>51</v>
      </c>
      <c r="I6" s="6" t="s">
        <v>3</v>
      </c>
      <c r="J6" s="7" t="s">
        <v>3</v>
      </c>
      <c r="K6" s="541"/>
      <c r="L6" s="5" t="s">
        <v>51</v>
      </c>
      <c r="M6" s="6" t="s">
        <v>3</v>
      </c>
      <c r="N6" s="7" t="s">
        <v>3</v>
      </c>
      <c r="O6" s="5" t="s">
        <v>51</v>
      </c>
      <c r="P6" s="6" t="s">
        <v>3</v>
      </c>
      <c r="Q6" s="7" t="s">
        <v>3</v>
      </c>
      <c r="R6" s="5" t="s">
        <v>51</v>
      </c>
      <c r="S6" s="6" t="s">
        <v>3</v>
      </c>
      <c r="T6" s="7" t="s">
        <v>3</v>
      </c>
      <c r="U6" s="526"/>
      <c r="V6" s="5" t="s">
        <v>51</v>
      </c>
      <c r="W6" s="6" t="s">
        <v>3</v>
      </c>
      <c r="X6" s="7" t="s">
        <v>3</v>
      </c>
      <c r="Y6" s="5" t="s">
        <v>51</v>
      </c>
      <c r="Z6" s="6" t="s">
        <v>3</v>
      </c>
      <c r="AA6" s="7" t="s">
        <v>3</v>
      </c>
      <c r="AB6" s="5" t="s">
        <v>51</v>
      </c>
      <c r="AC6" s="6" t="s">
        <v>3</v>
      </c>
      <c r="AD6" s="7" t="s">
        <v>3</v>
      </c>
      <c r="AE6" s="526"/>
      <c r="AF6" s="5" t="s">
        <v>52</v>
      </c>
      <c r="AG6" s="6" t="s">
        <v>3</v>
      </c>
      <c r="AH6" s="7" t="s">
        <v>3</v>
      </c>
      <c r="AI6" s="5" t="s">
        <v>52</v>
      </c>
      <c r="AJ6" s="6" t="s">
        <v>3</v>
      </c>
      <c r="AK6" s="7" t="s">
        <v>3</v>
      </c>
      <c r="AL6" s="5" t="s">
        <v>52</v>
      </c>
      <c r="AM6" s="6" t="s">
        <v>3</v>
      </c>
      <c r="AN6" s="7" t="s">
        <v>3</v>
      </c>
    </row>
    <row r="7" spans="1:46" ht="15" x14ac:dyDescent="0.2">
      <c r="A7" s="527"/>
      <c r="B7" s="8" t="s">
        <v>9</v>
      </c>
      <c r="C7" s="9" t="s">
        <v>6</v>
      </c>
      <c r="D7" s="10" t="s">
        <v>6</v>
      </c>
      <c r="E7" s="8" t="s">
        <v>9</v>
      </c>
      <c r="F7" s="9" t="s">
        <v>6</v>
      </c>
      <c r="G7" s="10" t="s">
        <v>6</v>
      </c>
      <c r="H7" s="8" t="s">
        <v>9</v>
      </c>
      <c r="I7" s="9" t="s">
        <v>6</v>
      </c>
      <c r="J7" s="10" t="s">
        <v>6</v>
      </c>
      <c r="K7" s="542"/>
      <c r="L7" s="8" t="s">
        <v>9</v>
      </c>
      <c r="M7" s="9" t="s">
        <v>6</v>
      </c>
      <c r="N7" s="10" t="s">
        <v>6</v>
      </c>
      <c r="O7" s="5" t="s">
        <v>9</v>
      </c>
      <c r="P7" s="6" t="s">
        <v>6</v>
      </c>
      <c r="Q7" s="7" t="s">
        <v>6</v>
      </c>
      <c r="R7" s="5" t="s">
        <v>9</v>
      </c>
      <c r="S7" s="6" t="s">
        <v>6</v>
      </c>
      <c r="T7" s="7" t="s">
        <v>6</v>
      </c>
      <c r="U7" s="527"/>
      <c r="V7" s="5" t="s">
        <v>9</v>
      </c>
      <c r="W7" s="6" t="s">
        <v>6</v>
      </c>
      <c r="X7" s="11" t="s">
        <v>6</v>
      </c>
      <c r="Y7" s="8" t="s">
        <v>9</v>
      </c>
      <c r="Z7" s="9" t="s">
        <v>6</v>
      </c>
      <c r="AA7" s="10" t="s">
        <v>6</v>
      </c>
      <c r="AB7" s="8" t="s">
        <v>9</v>
      </c>
      <c r="AC7" s="9" t="s">
        <v>6</v>
      </c>
      <c r="AD7" s="10" t="s">
        <v>6</v>
      </c>
      <c r="AE7" s="527"/>
      <c r="AF7" s="8" t="s">
        <v>9</v>
      </c>
      <c r="AG7" s="9" t="s">
        <v>6</v>
      </c>
      <c r="AH7" s="10" t="s">
        <v>6</v>
      </c>
      <c r="AI7" s="8" t="s">
        <v>9</v>
      </c>
      <c r="AJ7" s="9" t="s">
        <v>6</v>
      </c>
      <c r="AK7" s="10" t="s">
        <v>6</v>
      </c>
      <c r="AL7" s="8" t="s">
        <v>9</v>
      </c>
      <c r="AM7" s="9" t="s">
        <v>6</v>
      </c>
      <c r="AN7" s="10" t="s">
        <v>6</v>
      </c>
    </row>
    <row r="8" spans="1:46" x14ac:dyDescent="0.2">
      <c r="A8" s="20">
        <v>1</v>
      </c>
      <c r="B8" s="194"/>
      <c r="C8" s="153">
        <v>1004.8</v>
      </c>
      <c r="D8" s="14"/>
      <c r="E8" s="16">
        <v>14.6</v>
      </c>
      <c r="F8" s="101">
        <v>1036</v>
      </c>
      <c r="G8" s="15">
        <v>1.5</v>
      </c>
      <c r="H8" s="16">
        <v>15</v>
      </c>
      <c r="I8" s="192">
        <v>1066.5999999999999</v>
      </c>
      <c r="J8" s="16">
        <v>0.4</v>
      </c>
      <c r="K8" s="74">
        <v>1</v>
      </c>
      <c r="L8" s="261"/>
      <c r="M8" s="151">
        <v>1077.5999999999999</v>
      </c>
      <c r="N8" s="16"/>
      <c r="O8" s="261"/>
      <c r="P8" s="151">
        <v>1081.0999999999999</v>
      </c>
      <c r="Q8" s="15"/>
      <c r="R8" s="16">
        <v>15.4</v>
      </c>
      <c r="S8" s="101">
        <v>1096.5999999999999</v>
      </c>
      <c r="T8" s="16">
        <v>2.7</v>
      </c>
      <c r="U8" s="20">
        <v>1</v>
      </c>
      <c r="V8" s="16"/>
      <c r="W8" s="151">
        <v>1142.4000000000001</v>
      </c>
      <c r="X8" s="16"/>
      <c r="Y8" s="15">
        <v>15.2</v>
      </c>
      <c r="Z8" s="101">
        <v>1082.7</v>
      </c>
      <c r="AA8" s="16">
        <v>-6.7</v>
      </c>
      <c r="AB8" s="16"/>
      <c r="AC8" s="151">
        <v>1047</v>
      </c>
      <c r="AD8" s="16"/>
      <c r="AE8" s="20">
        <v>1</v>
      </c>
      <c r="AF8" s="16">
        <v>13.9</v>
      </c>
      <c r="AG8" s="101">
        <v>975</v>
      </c>
      <c r="AH8" s="16">
        <v>-0.8</v>
      </c>
      <c r="AI8" s="16"/>
      <c r="AJ8" s="101">
        <v>933.3</v>
      </c>
      <c r="AK8" s="16"/>
      <c r="AL8" s="151"/>
      <c r="AM8" s="151">
        <v>967.9</v>
      </c>
      <c r="AN8" s="152"/>
    </row>
    <row r="9" spans="1:46" x14ac:dyDescent="0.2">
      <c r="A9" s="20">
        <v>2</v>
      </c>
      <c r="B9" s="15"/>
      <c r="C9" s="153">
        <v>1039.8</v>
      </c>
      <c r="D9" s="14"/>
      <c r="E9" s="16">
        <v>14.6</v>
      </c>
      <c r="F9" s="101">
        <v>1037.2</v>
      </c>
      <c r="G9" s="16">
        <v>1.2</v>
      </c>
      <c r="H9" s="16">
        <v>15</v>
      </c>
      <c r="I9" s="101">
        <v>1065.3</v>
      </c>
      <c r="J9" s="16">
        <v>-1.3</v>
      </c>
      <c r="K9" s="74">
        <v>2</v>
      </c>
      <c r="L9" s="16">
        <v>15.1</v>
      </c>
      <c r="M9" s="101">
        <v>1074.4000000000001</v>
      </c>
      <c r="N9" s="15">
        <v>-3.2</v>
      </c>
      <c r="O9" s="16"/>
      <c r="P9" s="188">
        <v>1082</v>
      </c>
      <c r="Q9" s="15"/>
      <c r="R9" s="16"/>
      <c r="S9" s="151">
        <v>1100.3</v>
      </c>
      <c r="T9" s="16"/>
      <c r="U9" s="20">
        <v>2</v>
      </c>
      <c r="V9" s="16">
        <v>16</v>
      </c>
      <c r="W9" s="101">
        <v>1135.7</v>
      </c>
      <c r="X9" s="16">
        <v>-6.7</v>
      </c>
      <c r="Y9" s="15">
        <v>15.2</v>
      </c>
      <c r="Z9" s="101">
        <v>1079.5999999999999</v>
      </c>
      <c r="AA9" s="15">
        <v>-3.1</v>
      </c>
      <c r="AB9" s="16"/>
      <c r="AC9" s="151">
        <v>1043.5</v>
      </c>
      <c r="AD9" s="16"/>
      <c r="AE9" s="20">
        <v>2</v>
      </c>
      <c r="AF9" s="16">
        <v>13.9</v>
      </c>
      <c r="AG9" s="101">
        <v>971.9</v>
      </c>
      <c r="AH9" s="16">
        <v>-3.1</v>
      </c>
      <c r="AI9" s="15">
        <v>13.4</v>
      </c>
      <c r="AJ9" s="101">
        <v>928.6</v>
      </c>
      <c r="AK9" s="16">
        <v>-4.7</v>
      </c>
      <c r="AL9" s="151"/>
      <c r="AM9" s="326">
        <v>969.9</v>
      </c>
      <c r="AN9" s="152"/>
    </row>
    <row r="10" spans="1:46" x14ac:dyDescent="0.2">
      <c r="A10" s="20">
        <v>3</v>
      </c>
      <c r="B10" s="15"/>
      <c r="C10" s="153">
        <v>1039.5999999999999</v>
      </c>
      <c r="D10" s="14"/>
      <c r="E10" s="16"/>
      <c r="F10" s="151">
        <v>1037.8</v>
      </c>
      <c r="G10" s="16"/>
      <c r="H10" s="16"/>
      <c r="I10" s="151">
        <v>1065.5</v>
      </c>
      <c r="J10" s="16"/>
      <c r="K10" s="74">
        <v>3</v>
      </c>
      <c r="L10" s="16">
        <v>15.1</v>
      </c>
      <c r="M10" s="101">
        <v>1076.5</v>
      </c>
      <c r="N10" s="16">
        <v>2.1</v>
      </c>
      <c r="O10" s="16">
        <v>15.2</v>
      </c>
      <c r="P10" s="101">
        <v>1080.3</v>
      </c>
      <c r="Q10" s="15">
        <v>-1.7</v>
      </c>
      <c r="R10" s="101"/>
      <c r="S10" s="151">
        <v>1115.7</v>
      </c>
      <c r="T10" s="16"/>
      <c r="U10" s="20">
        <v>3</v>
      </c>
      <c r="V10" s="16">
        <v>15.9</v>
      </c>
      <c r="W10" s="192">
        <v>1131.2</v>
      </c>
      <c r="X10" s="16">
        <v>-4.5</v>
      </c>
      <c r="Y10" s="15">
        <v>15.1</v>
      </c>
      <c r="Z10" s="101">
        <v>1076.5999999999999</v>
      </c>
      <c r="AA10" s="16">
        <v>-3</v>
      </c>
      <c r="AB10" s="15">
        <v>14.9</v>
      </c>
      <c r="AC10" s="101">
        <v>1044.0999999999999</v>
      </c>
      <c r="AD10" s="16">
        <v>0.6</v>
      </c>
      <c r="AE10" s="20">
        <v>3</v>
      </c>
      <c r="AF10" s="16">
        <v>13.9</v>
      </c>
      <c r="AG10" s="101">
        <v>972.7</v>
      </c>
      <c r="AH10" s="16">
        <v>0.8</v>
      </c>
      <c r="AI10" s="15"/>
      <c r="AJ10" s="151">
        <v>925.7</v>
      </c>
      <c r="AK10" s="15"/>
      <c r="AL10" s="101">
        <v>14</v>
      </c>
      <c r="AM10" s="327">
        <v>972.3</v>
      </c>
      <c r="AN10" s="112">
        <v>2.4</v>
      </c>
    </row>
    <row r="11" spans="1:46" x14ac:dyDescent="0.2">
      <c r="A11" s="20">
        <v>4</v>
      </c>
      <c r="B11" s="15"/>
      <c r="C11" s="153">
        <v>1004.2</v>
      </c>
      <c r="D11" s="14"/>
      <c r="E11" s="16"/>
      <c r="F11" s="151">
        <v>1038.0999999999999</v>
      </c>
      <c r="G11" s="16"/>
      <c r="H11" s="16"/>
      <c r="I11" s="151">
        <v>1066.0999999999999</v>
      </c>
      <c r="J11" s="16"/>
      <c r="K11" s="74">
        <v>4</v>
      </c>
      <c r="L11" s="16">
        <v>15.2</v>
      </c>
      <c r="M11" s="101">
        <v>1078.3</v>
      </c>
      <c r="N11" s="15">
        <v>1.8</v>
      </c>
      <c r="O11" s="16">
        <v>15.2</v>
      </c>
      <c r="P11" s="101">
        <v>1081.4000000000001</v>
      </c>
      <c r="Q11" s="16">
        <v>1.1000000000000001</v>
      </c>
      <c r="R11" s="101">
        <v>15.8</v>
      </c>
      <c r="S11" s="113">
        <v>1125.0999999999999</v>
      </c>
      <c r="T11" s="101">
        <v>9.4</v>
      </c>
      <c r="U11" s="20">
        <v>4</v>
      </c>
      <c r="V11" s="16">
        <v>15.8</v>
      </c>
      <c r="W11" s="101">
        <v>1126.0999999999999</v>
      </c>
      <c r="X11" s="16">
        <v>-5.0999999999999996</v>
      </c>
      <c r="Y11" s="15"/>
      <c r="Z11" s="151">
        <v>1070.3</v>
      </c>
      <c r="AA11" s="16"/>
      <c r="AB11" s="15">
        <v>14.8</v>
      </c>
      <c r="AC11" s="101">
        <v>1038.5</v>
      </c>
      <c r="AD11" s="16">
        <v>-5.6</v>
      </c>
      <c r="AE11" s="20">
        <v>4</v>
      </c>
      <c r="AF11" s="16">
        <v>13.8</v>
      </c>
      <c r="AG11" s="101">
        <v>966.6</v>
      </c>
      <c r="AH11" s="16">
        <v>-6.1</v>
      </c>
      <c r="AI11" s="15"/>
      <c r="AJ11" s="151">
        <v>925.8</v>
      </c>
      <c r="AK11" s="15"/>
      <c r="AL11" s="112">
        <v>14.1</v>
      </c>
      <c r="AM11" s="327">
        <v>974.8</v>
      </c>
      <c r="AN11" s="101">
        <v>2.5</v>
      </c>
    </row>
    <row r="12" spans="1:46" x14ac:dyDescent="0.2">
      <c r="A12" s="20">
        <v>5</v>
      </c>
      <c r="B12" s="15"/>
      <c r="C12" s="153">
        <v>1003</v>
      </c>
      <c r="D12" s="15"/>
      <c r="E12" s="16">
        <v>14.6</v>
      </c>
      <c r="F12" s="101">
        <v>1041.7</v>
      </c>
      <c r="G12" s="15">
        <v>3.6</v>
      </c>
      <c r="H12" s="16">
        <v>15</v>
      </c>
      <c r="I12" s="101">
        <v>1065.2</v>
      </c>
      <c r="J12" s="16">
        <v>-0.9</v>
      </c>
      <c r="K12" s="74">
        <v>5</v>
      </c>
      <c r="L12" s="15">
        <v>15.2</v>
      </c>
      <c r="M12" s="101">
        <v>1077.7</v>
      </c>
      <c r="N12" s="16">
        <v>-0.6</v>
      </c>
      <c r="O12" s="16"/>
      <c r="P12" s="151">
        <v>1076</v>
      </c>
      <c r="Q12" s="16"/>
      <c r="R12" s="101">
        <v>16</v>
      </c>
      <c r="S12" s="113">
        <v>1134.4000000000001</v>
      </c>
      <c r="T12" s="101">
        <v>9.3000000000000007</v>
      </c>
      <c r="U12" s="20">
        <v>5</v>
      </c>
      <c r="V12" s="16">
        <v>15.8</v>
      </c>
      <c r="W12" s="101">
        <v>1123.4000000000001</v>
      </c>
      <c r="X12" s="16">
        <v>-2.7</v>
      </c>
      <c r="Y12" s="16"/>
      <c r="Z12" s="151">
        <v>1068.3</v>
      </c>
      <c r="AA12" s="15"/>
      <c r="AB12" s="15">
        <v>14.7</v>
      </c>
      <c r="AC12" s="101">
        <v>1030.9000000000001</v>
      </c>
      <c r="AD12" s="16">
        <v>-7.6</v>
      </c>
      <c r="AE12" s="20">
        <v>5</v>
      </c>
      <c r="AF12" s="16">
        <v>13.8</v>
      </c>
      <c r="AG12" s="101">
        <v>965.6</v>
      </c>
      <c r="AH12" s="16">
        <v>-1</v>
      </c>
      <c r="AI12" s="15"/>
      <c r="AJ12" s="151">
        <v>927.1</v>
      </c>
      <c r="AK12" s="15"/>
      <c r="AL12" s="101">
        <v>14</v>
      </c>
      <c r="AM12" s="328">
        <v>973.9</v>
      </c>
      <c r="AN12" s="101">
        <v>-0.9</v>
      </c>
    </row>
    <row r="13" spans="1:46" ht="15" x14ac:dyDescent="0.25">
      <c r="A13" s="20">
        <v>6</v>
      </c>
      <c r="B13" s="15"/>
      <c r="C13" s="153">
        <v>1006.9</v>
      </c>
      <c r="D13" s="15"/>
      <c r="E13" s="16">
        <v>14.7</v>
      </c>
      <c r="F13" s="101">
        <v>1044.4000000000001</v>
      </c>
      <c r="G13" s="16">
        <v>2.7</v>
      </c>
      <c r="H13" s="16">
        <v>15</v>
      </c>
      <c r="I13" s="101">
        <v>1069.3</v>
      </c>
      <c r="J13" s="16">
        <v>4.0999999999999996</v>
      </c>
      <c r="K13" s="74">
        <v>6</v>
      </c>
      <c r="L13" s="15">
        <v>15.2</v>
      </c>
      <c r="M13" s="101">
        <v>1077.8</v>
      </c>
      <c r="N13" s="15">
        <v>0.1</v>
      </c>
      <c r="O13" s="16"/>
      <c r="P13" s="151">
        <v>1077.5</v>
      </c>
      <c r="Q13" s="16"/>
      <c r="R13" s="101">
        <v>16</v>
      </c>
      <c r="S13" s="101">
        <v>1141.4000000000001</v>
      </c>
      <c r="T13" s="101">
        <v>7</v>
      </c>
      <c r="U13" s="20">
        <v>6</v>
      </c>
      <c r="V13" s="16">
        <v>15.8</v>
      </c>
      <c r="W13" s="113">
        <v>1123.9000000000001</v>
      </c>
      <c r="X13" s="16">
        <v>0.5</v>
      </c>
      <c r="Y13" s="16">
        <v>14.9</v>
      </c>
      <c r="Z13" s="101">
        <v>1063.0999999999999</v>
      </c>
      <c r="AA13" s="16">
        <v>-5.2</v>
      </c>
      <c r="AB13" s="16">
        <v>14.7</v>
      </c>
      <c r="AC13" s="101">
        <v>1026.2999999999997</v>
      </c>
      <c r="AD13" s="16">
        <v>-4.5999999999999996</v>
      </c>
      <c r="AE13" s="20">
        <v>6</v>
      </c>
      <c r="AF13" s="16"/>
      <c r="AG13" s="151">
        <v>961.3</v>
      </c>
      <c r="AH13" s="16"/>
      <c r="AI13" s="15">
        <v>13.4</v>
      </c>
      <c r="AJ13" s="113">
        <v>928.9</v>
      </c>
      <c r="AK13" s="15">
        <v>1.8</v>
      </c>
      <c r="AL13" s="101">
        <v>14</v>
      </c>
      <c r="AM13" s="327">
        <v>973.3</v>
      </c>
      <c r="AN13" s="101">
        <v>-0.6</v>
      </c>
      <c r="AP13" s="292"/>
      <c r="AQ13" s="293"/>
      <c r="AR13" s="293"/>
      <c r="AS13" s="293"/>
      <c r="AT13" s="293"/>
    </row>
    <row r="14" spans="1:46" x14ac:dyDescent="0.2">
      <c r="A14" s="20">
        <v>7</v>
      </c>
      <c r="B14" s="15"/>
      <c r="C14" s="153">
        <v>1010.3</v>
      </c>
      <c r="D14" s="14"/>
      <c r="E14" s="16">
        <v>14.7</v>
      </c>
      <c r="F14" s="101">
        <v>1046.9000000000001</v>
      </c>
      <c r="G14" s="16">
        <v>2.5</v>
      </c>
      <c r="H14" s="16">
        <v>15.1</v>
      </c>
      <c r="I14" s="101">
        <v>1071.3</v>
      </c>
      <c r="J14" s="16">
        <v>2</v>
      </c>
      <c r="K14" s="74">
        <v>7</v>
      </c>
      <c r="L14" s="16"/>
      <c r="M14" s="151">
        <v>1081.0999999999999</v>
      </c>
      <c r="N14" s="16"/>
      <c r="O14" s="16"/>
      <c r="P14" s="113">
        <v>1078.5</v>
      </c>
      <c r="Q14" s="16">
        <v>2.5</v>
      </c>
      <c r="R14" s="101">
        <v>16.2</v>
      </c>
      <c r="S14" s="101">
        <v>1150.7</v>
      </c>
      <c r="T14" s="101">
        <v>9.3000000000000007</v>
      </c>
      <c r="U14" s="20">
        <v>7</v>
      </c>
      <c r="V14" s="16"/>
      <c r="W14" s="151">
        <v>1132.8666666666663</v>
      </c>
      <c r="X14" s="16"/>
      <c r="Y14" s="16">
        <v>15</v>
      </c>
      <c r="Z14" s="101">
        <v>1064.8</v>
      </c>
      <c r="AA14" s="16">
        <v>1.7</v>
      </c>
      <c r="AB14" s="16">
        <v>14.7</v>
      </c>
      <c r="AC14" s="101">
        <v>1027.3</v>
      </c>
      <c r="AD14" s="16">
        <v>1</v>
      </c>
      <c r="AE14" s="20">
        <v>7</v>
      </c>
      <c r="AF14" s="16"/>
      <c r="AG14" s="151">
        <v>959.5</v>
      </c>
      <c r="AH14" s="16"/>
      <c r="AI14" s="16">
        <v>13.4</v>
      </c>
      <c r="AJ14" s="323">
        <v>928.4</v>
      </c>
      <c r="AK14" s="16">
        <v>-0.5</v>
      </c>
      <c r="AL14" s="101">
        <v>14</v>
      </c>
      <c r="AM14" s="327">
        <v>971.7</v>
      </c>
      <c r="AN14" s="101">
        <v>-1.6</v>
      </c>
    </row>
    <row r="15" spans="1:46" x14ac:dyDescent="0.2">
      <c r="A15" s="20">
        <v>8</v>
      </c>
      <c r="B15" s="16"/>
      <c r="C15" s="153">
        <v>1015.7</v>
      </c>
      <c r="D15" s="15"/>
      <c r="E15" s="16">
        <v>14.7</v>
      </c>
      <c r="F15" s="101">
        <v>1046.3</v>
      </c>
      <c r="G15" s="15">
        <v>-0.6</v>
      </c>
      <c r="H15" s="16"/>
      <c r="I15" s="151">
        <v>1072.5999999999999</v>
      </c>
      <c r="J15" s="16"/>
      <c r="K15" s="74">
        <v>8</v>
      </c>
      <c r="L15" s="16"/>
      <c r="M15" s="151">
        <v>1080.3</v>
      </c>
      <c r="N15" s="16"/>
      <c r="O15" s="16"/>
      <c r="P15" s="113">
        <v>1076.8</v>
      </c>
      <c r="Q15" s="16">
        <v>-1.7</v>
      </c>
      <c r="R15" s="16">
        <v>16.3</v>
      </c>
      <c r="S15" s="113">
        <v>1156.2</v>
      </c>
      <c r="T15" s="16">
        <v>5.5</v>
      </c>
      <c r="U15" s="20">
        <v>8</v>
      </c>
      <c r="V15" s="16"/>
      <c r="W15" s="151">
        <v>1136.0999999999999</v>
      </c>
      <c r="X15" s="16"/>
      <c r="Y15" s="16">
        <v>15.1</v>
      </c>
      <c r="Z15" s="101">
        <v>1074.0999999999999</v>
      </c>
      <c r="AA15" s="15">
        <v>9.3000000000000007</v>
      </c>
      <c r="AB15" s="16"/>
      <c r="AC15" s="151">
        <v>1022.5</v>
      </c>
      <c r="AD15" s="16"/>
      <c r="AE15" s="20">
        <v>8</v>
      </c>
      <c r="AF15" s="16">
        <v>13.8</v>
      </c>
      <c r="AG15" s="101">
        <v>963.2</v>
      </c>
      <c r="AH15" s="16">
        <v>3.7</v>
      </c>
      <c r="AI15" s="16">
        <v>13.4</v>
      </c>
      <c r="AJ15" s="101">
        <v>931.1</v>
      </c>
      <c r="AK15" s="16">
        <v>2.7</v>
      </c>
      <c r="AL15" s="101"/>
      <c r="AM15" s="326">
        <v>976.4</v>
      </c>
      <c r="AN15" s="101"/>
    </row>
    <row r="16" spans="1:46" x14ac:dyDescent="0.2">
      <c r="A16" s="20">
        <v>9</v>
      </c>
      <c r="B16" s="15">
        <v>14.1</v>
      </c>
      <c r="C16" s="101">
        <v>1016.2</v>
      </c>
      <c r="D16" s="15">
        <v>0.5</v>
      </c>
      <c r="E16" s="15">
        <v>14.7</v>
      </c>
      <c r="F16" s="101">
        <v>1046.0999999999999</v>
      </c>
      <c r="G16" s="16">
        <v>-0.2</v>
      </c>
      <c r="H16" s="16"/>
      <c r="I16" s="151">
        <v>1068.8</v>
      </c>
      <c r="J16" s="16"/>
      <c r="K16" s="74">
        <v>9</v>
      </c>
      <c r="L16" s="16">
        <v>15.2</v>
      </c>
      <c r="M16" s="101">
        <v>1081.5</v>
      </c>
      <c r="N16" s="16">
        <v>1.2</v>
      </c>
      <c r="O16" s="16"/>
      <c r="P16" s="188">
        <v>1075.7</v>
      </c>
      <c r="Q16" s="16"/>
      <c r="R16" s="16">
        <v>16.399999999999999</v>
      </c>
      <c r="S16" s="101">
        <v>1163.5999999999999</v>
      </c>
      <c r="T16" s="16">
        <v>7.4</v>
      </c>
      <c r="U16" s="20">
        <v>9</v>
      </c>
      <c r="V16" s="16">
        <v>16.100000000000001</v>
      </c>
      <c r="W16" s="139">
        <v>1142.2</v>
      </c>
      <c r="X16" s="16">
        <v>6.1</v>
      </c>
      <c r="Y16" s="16">
        <v>15.1</v>
      </c>
      <c r="Z16" s="113">
        <v>1073.2</v>
      </c>
      <c r="AA16" s="16">
        <v>-0.9</v>
      </c>
      <c r="AB16" s="16"/>
      <c r="AC16" s="151">
        <v>1021.9</v>
      </c>
      <c r="AD16" s="16"/>
      <c r="AE16" s="20">
        <v>9</v>
      </c>
      <c r="AF16" s="16">
        <v>13.7</v>
      </c>
      <c r="AG16" s="101">
        <v>960.2</v>
      </c>
      <c r="AH16" s="16">
        <v>-3</v>
      </c>
      <c r="AI16" s="16">
        <v>13.4</v>
      </c>
      <c r="AJ16" s="101">
        <v>931.4</v>
      </c>
      <c r="AK16" s="16">
        <v>0.3</v>
      </c>
      <c r="AL16" s="101"/>
      <c r="AM16" s="151">
        <v>977.4</v>
      </c>
      <c r="AN16" s="101"/>
    </row>
    <row r="17" spans="1:40" x14ac:dyDescent="0.2">
      <c r="A17" s="20">
        <v>10</v>
      </c>
      <c r="B17" s="16">
        <v>14.2</v>
      </c>
      <c r="C17" s="101">
        <v>1019</v>
      </c>
      <c r="D17" s="16">
        <v>2.8</v>
      </c>
      <c r="E17" s="15"/>
      <c r="F17" s="151">
        <v>1048.9000000000001</v>
      </c>
      <c r="G17" s="16"/>
      <c r="H17" s="16"/>
      <c r="I17" s="151">
        <v>1068.4000000000001</v>
      </c>
      <c r="J17" s="16"/>
      <c r="K17" s="74">
        <v>10</v>
      </c>
      <c r="L17" s="16">
        <v>15.2</v>
      </c>
      <c r="M17" s="101">
        <v>1080.4000000000001</v>
      </c>
      <c r="N17" s="16">
        <v>-1.1000000000000001</v>
      </c>
      <c r="O17" s="16"/>
      <c r="P17" s="113">
        <v>1076.0999999999999</v>
      </c>
      <c r="Q17" s="16">
        <v>-0.7</v>
      </c>
      <c r="R17" s="261"/>
      <c r="S17" s="151">
        <v>1165.3</v>
      </c>
      <c r="T17" s="16"/>
      <c r="U17" s="20">
        <v>10</v>
      </c>
      <c r="V17" s="16">
        <v>16.100000000000001</v>
      </c>
      <c r="W17" s="101">
        <v>1142.2</v>
      </c>
      <c r="X17" s="16">
        <v>0</v>
      </c>
      <c r="Y17" s="16">
        <v>15.1</v>
      </c>
      <c r="Z17" s="101">
        <v>1072.4000000000001</v>
      </c>
      <c r="AA17" s="16">
        <v>-0.8</v>
      </c>
      <c r="AB17" s="16">
        <v>14.6</v>
      </c>
      <c r="AC17" s="101">
        <v>1021.5</v>
      </c>
      <c r="AD17" s="16">
        <v>-0.4</v>
      </c>
      <c r="AE17" s="20">
        <v>10</v>
      </c>
      <c r="AF17" s="16">
        <v>13.7</v>
      </c>
      <c r="AG17" s="101">
        <v>958.3</v>
      </c>
      <c r="AH17" s="16">
        <v>-1.9</v>
      </c>
      <c r="AI17" s="16"/>
      <c r="AJ17" s="151">
        <v>931.08999999999992</v>
      </c>
      <c r="AK17" s="16"/>
      <c r="AL17" s="101">
        <v>14.1</v>
      </c>
      <c r="AM17" s="101">
        <v>978.1</v>
      </c>
      <c r="AN17" s="101">
        <v>0.7</v>
      </c>
    </row>
    <row r="18" spans="1:40" x14ac:dyDescent="0.2">
      <c r="A18" s="20">
        <v>11</v>
      </c>
      <c r="B18" s="16">
        <v>14.2</v>
      </c>
      <c r="C18" s="101">
        <v>1022.6</v>
      </c>
      <c r="D18" s="16">
        <v>3.6</v>
      </c>
      <c r="E18" s="16"/>
      <c r="F18" s="151">
        <v>1050.3</v>
      </c>
      <c r="G18" s="16"/>
      <c r="H18" s="16"/>
      <c r="I18" s="151">
        <v>1070.4000000000001</v>
      </c>
      <c r="J18" s="16"/>
      <c r="K18" s="74">
        <v>11</v>
      </c>
      <c r="L18" s="16">
        <v>15.2</v>
      </c>
      <c r="M18" s="101">
        <v>1081.5999999999999</v>
      </c>
      <c r="N18" s="16">
        <v>1.2</v>
      </c>
      <c r="O18" s="16"/>
      <c r="P18" s="113">
        <v>1079.2</v>
      </c>
      <c r="Q18" s="16">
        <v>3.1</v>
      </c>
      <c r="R18" s="16"/>
      <c r="S18" s="151">
        <v>1168.3</v>
      </c>
      <c r="T18" s="16"/>
      <c r="U18" s="20">
        <v>11</v>
      </c>
      <c r="V18" s="16">
        <v>16</v>
      </c>
      <c r="W18" s="113">
        <v>1138.5999999999999</v>
      </c>
      <c r="X18" s="16">
        <v>-3.6</v>
      </c>
      <c r="Y18" s="16"/>
      <c r="Z18" s="151">
        <v>1070.9000000000001</v>
      </c>
      <c r="AA18" s="15"/>
      <c r="AB18" s="16">
        <v>14.6</v>
      </c>
      <c r="AC18" s="101">
        <v>1020.6</v>
      </c>
      <c r="AD18" s="16">
        <v>-0.9</v>
      </c>
      <c r="AE18" s="20">
        <v>11</v>
      </c>
      <c r="AF18" s="16">
        <v>13.7</v>
      </c>
      <c r="AG18" s="101">
        <v>957.5</v>
      </c>
      <c r="AH18" s="16">
        <v>-0.8</v>
      </c>
      <c r="AI18" s="16"/>
      <c r="AJ18" s="151">
        <v>928.7270000000002</v>
      </c>
      <c r="AK18" s="16"/>
      <c r="AL18" s="101">
        <v>14.2</v>
      </c>
      <c r="AM18" s="101">
        <v>981.4</v>
      </c>
      <c r="AN18" s="101">
        <f>AM18-AM17</f>
        <v>3.2999999999999545</v>
      </c>
    </row>
    <row r="19" spans="1:40" x14ac:dyDescent="0.2">
      <c r="A19" s="20">
        <v>12</v>
      </c>
      <c r="B19" s="16">
        <v>14.3</v>
      </c>
      <c r="C19" s="101">
        <v>1025.7</v>
      </c>
      <c r="D19" s="16">
        <v>3.1</v>
      </c>
      <c r="E19" s="16">
        <v>14.8</v>
      </c>
      <c r="F19" s="101">
        <v>1052.3</v>
      </c>
      <c r="G19" s="16">
        <v>2</v>
      </c>
      <c r="H19" s="16">
        <v>15.1</v>
      </c>
      <c r="I19" s="295">
        <v>1073.3</v>
      </c>
      <c r="J19" s="16">
        <v>2.9</v>
      </c>
      <c r="K19" s="74">
        <v>12</v>
      </c>
      <c r="L19" s="16">
        <v>15.2</v>
      </c>
      <c r="M19" s="101">
        <v>1082.5</v>
      </c>
      <c r="N19" s="16">
        <v>0.9</v>
      </c>
      <c r="O19" s="16"/>
      <c r="P19" s="151">
        <v>1078</v>
      </c>
      <c r="Q19" s="16"/>
      <c r="R19" s="78"/>
      <c r="S19" s="151">
        <v>1170.9000000000001</v>
      </c>
      <c r="T19" s="78"/>
      <c r="U19" s="20">
        <v>12</v>
      </c>
      <c r="V19" s="16">
        <v>16</v>
      </c>
      <c r="W19" s="113">
        <v>1138.7</v>
      </c>
      <c r="X19" s="16">
        <v>0.1</v>
      </c>
      <c r="Y19" s="16"/>
      <c r="Z19" s="151">
        <v>1067.5999999999999</v>
      </c>
      <c r="AA19" s="16"/>
      <c r="AB19" s="16">
        <v>14.5</v>
      </c>
      <c r="AC19" s="101">
        <v>1017</v>
      </c>
      <c r="AD19" s="16">
        <v>-3.6</v>
      </c>
      <c r="AE19" s="20">
        <v>12</v>
      </c>
      <c r="AF19" s="16">
        <v>13.7</v>
      </c>
      <c r="AG19" s="101">
        <v>960.9</v>
      </c>
      <c r="AH19" s="16">
        <v>3.4</v>
      </c>
      <c r="AI19" s="16">
        <v>13.4</v>
      </c>
      <c r="AJ19" s="101">
        <v>927.37100000000009</v>
      </c>
      <c r="AK19" s="16">
        <v>-1.3</v>
      </c>
      <c r="AL19" s="101">
        <v>14.2</v>
      </c>
      <c r="AM19" s="101">
        <v>983.1</v>
      </c>
      <c r="AN19" s="101">
        <v>1.7</v>
      </c>
    </row>
    <row r="20" spans="1:40" x14ac:dyDescent="0.2">
      <c r="A20" s="20">
        <v>13</v>
      </c>
      <c r="B20" s="16"/>
      <c r="C20" s="151">
        <v>1028.8</v>
      </c>
      <c r="D20" s="16"/>
      <c r="E20" s="16">
        <v>14.8</v>
      </c>
      <c r="F20" s="101">
        <v>1055.8</v>
      </c>
      <c r="G20" s="16">
        <v>3.5</v>
      </c>
      <c r="H20" s="16">
        <v>15.1</v>
      </c>
      <c r="I20" s="101">
        <v>1074.2</v>
      </c>
      <c r="J20" s="16">
        <v>0.9</v>
      </c>
      <c r="K20" s="74">
        <v>13</v>
      </c>
      <c r="L20" s="16">
        <v>15.2</v>
      </c>
      <c r="M20" s="101">
        <v>1083</v>
      </c>
      <c r="N20" s="16">
        <v>0.5</v>
      </c>
      <c r="O20" s="16"/>
      <c r="P20" s="151">
        <v>1080.4000000000001</v>
      </c>
      <c r="Q20" s="16"/>
      <c r="R20" s="16">
        <v>16.5</v>
      </c>
      <c r="S20" s="101">
        <v>1175</v>
      </c>
      <c r="T20" s="16">
        <v>4.0999999999999996</v>
      </c>
      <c r="U20" s="20">
        <v>13</v>
      </c>
      <c r="V20" s="16">
        <v>16</v>
      </c>
      <c r="W20" s="113">
        <v>1137.2</v>
      </c>
      <c r="X20" s="16">
        <v>-1.5</v>
      </c>
      <c r="Y20" s="16">
        <v>15</v>
      </c>
      <c r="Z20" s="101">
        <v>1064.8</v>
      </c>
      <c r="AA20" s="16">
        <v>-2.8</v>
      </c>
      <c r="AB20" s="16">
        <v>14.5</v>
      </c>
      <c r="AC20" s="101">
        <v>1014.4</v>
      </c>
      <c r="AD20" s="16">
        <v>-2.6</v>
      </c>
      <c r="AE20" s="20">
        <v>13</v>
      </c>
      <c r="AF20" s="16"/>
      <c r="AG20" s="151">
        <v>956.8</v>
      </c>
      <c r="AH20" s="16"/>
      <c r="AI20" s="16">
        <v>13.4</v>
      </c>
      <c r="AJ20" s="101">
        <v>927.3</v>
      </c>
      <c r="AK20" s="16">
        <v>-0.1</v>
      </c>
      <c r="AL20" s="101">
        <v>14.2</v>
      </c>
      <c r="AM20" s="101">
        <v>984.8</v>
      </c>
      <c r="AN20" s="101">
        <v>1.7</v>
      </c>
    </row>
    <row r="21" spans="1:40" x14ac:dyDescent="0.2">
      <c r="A21" s="20">
        <v>14</v>
      </c>
      <c r="B21" s="101"/>
      <c r="C21" s="151">
        <v>1026.2</v>
      </c>
      <c r="D21" s="101"/>
      <c r="E21" s="16">
        <v>14.8</v>
      </c>
      <c r="F21" s="151">
        <v>1055.9000000000001</v>
      </c>
      <c r="G21" s="16">
        <v>0.1</v>
      </c>
      <c r="H21" s="16">
        <v>15.1</v>
      </c>
      <c r="I21" s="101">
        <v>1071.9000000000001</v>
      </c>
      <c r="J21" s="16">
        <v>-2.2999999999999998</v>
      </c>
      <c r="K21" s="74">
        <v>14</v>
      </c>
      <c r="L21" s="16"/>
      <c r="M21" s="151">
        <v>1079.9000000000001</v>
      </c>
      <c r="N21" s="16"/>
      <c r="O21" s="16">
        <v>15.2</v>
      </c>
      <c r="P21" s="101">
        <v>1079.8</v>
      </c>
      <c r="Q21" s="16">
        <v>-0.6</v>
      </c>
      <c r="R21" s="16">
        <v>16.600000000000001</v>
      </c>
      <c r="S21" s="101">
        <v>1178.2</v>
      </c>
      <c r="T21" s="16">
        <v>3.2</v>
      </c>
      <c r="U21" s="20">
        <v>14</v>
      </c>
      <c r="V21" s="16"/>
      <c r="W21" s="151">
        <v>1129.0666666666666</v>
      </c>
      <c r="X21" s="16"/>
      <c r="Y21" s="15">
        <v>14.9</v>
      </c>
      <c r="Z21" s="101">
        <v>1059.3</v>
      </c>
      <c r="AA21" s="16">
        <v>-5.5</v>
      </c>
      <c r="AB21" s="16">
        <v>14.4</v>
      </c>
      <c r="AC21" s="101">
        <v>1011.6</v>
      </c>
      <c r="AD21" s="16">
        <v>-2.9</v>
      </c>
      <c r="AE21" s="20">
        <v>14</v>
      </c>
      <c r="AF21" s="16"/>
      <c r="AG21" s="151">
        <v>960.6</v>
      </c>
      <c r="AH21" s="16"/>
      <c r="AI21" s="16">
        <v>13.4</v>
      </c>
      <c r="AJ21" s="113">
        <v>927.1</v>
      </c>
      <c r="AK21" s="16">
        <v>-0.2</v>
      </c>
      <c r="AL21" s="101">
        <v>14.2</v>
      </c>
      <c r="AM21" s="101">
        <v>987.7</v>
      </c>
      <c r="AN21" s="101">
        <v>2.9</v>
      </c>
    </row>
    <row r="22" spans="1:40" x14ac:dyDescent="0.2">
      <c r="A22" s="20">
        <v>15</v>
      </c>
      <c r="B22" s="101">
        <v>14.3</v>
      </c>
      <c r="C22" s="101">
        <v>1027.4000000000001</v>
      </c>
      <c r="D22" s="101">
        <v>1.2</v>
      </c>
      <c r="E22" s="16">
        <v>14.9</v>
      </c>
      <c r="F22" s="101">
        <v>1058.9000000000001</v>
      </c>
      <c r="G22" s="16">
        <v>3</v>
      </c>
      <c r="H22" s="16">
        <v>15.1</v>
      </c>
      <c r="I22" s="101">
        <v>1075.3</v>
      </c>
      <c r="J22" s="16">
        <v>3.4</v>
      </c>
      <c r="K22" s="74">
        <v>15</v>
      </c>
      <c r="L22" s="16"/>
      <c r="M22" s="151">
        <v>1081.9000000000001</v>
      </c>
      <c r="N22" s="16"/>
      <c r="O22" s="16">
        <v>15.2</v>
      </c>
      <c r="P22" s="101">
        <v>1078.5</v>
      </c>
      <c r="Q22" s="16">
        <v>-1.3</v>
      </c>
      <c r="R22" s="16">
        <v>16.600000000000001</v>
      </c>
      <c r="S22" s="101">
        <v>1177.8</v>
      </c>
      <c r="T22" s="16">
        <v>-0.4</v>
      </c>
      <c r="U22" s="20">
        <v>15</v>
      </c>
      <c r="V22" s="16"/>
      <c r="W22" s="151">
        <v>1124.9000000000001</v>
      </c>
      <c r="X22" s="16"/>
      <c r="Y22" s="15">
        <v>14.9</v>
      </c>
      <c r="Z22" s="220">
        <v>1059.7</v>
      </c>
      <c r="AA22" s="16">
        <v>0.4</v>
      </c>
      <c r="AB22" s="16"/>
      <c r="AC22" s="151">
        <v>1005.5</v>
      </c>
      <c r="AD22" s="16"/>
      <c r="AE22" s="112">
        <v>15</v>
      </c>
      <c r="AF22" s="16">
        <v>13.7</v>
      </c>
      <c r="AG22" s="101">
        <v>961.3</v>
      </c>
      <c r="AH22" s="16">
        <v>0.7</v>
      </c>
      <c r="AI22" s="16">
        <v>13.4</v>
      </c>
      <c r="AJ22" s="101">
        <v>928</v>
      </c>
      <c r="AK22" s="16">
        <v>0.9</v>
      </c>
      <c r="AL22" s="101"/>
      <c r="AM22" s="151">
        <v>989.1</v>
      </c>
      <c r="AN22" s="101"/>
    </row>
    <row r="23" spans="1:40" x14ac:dyDescent="0.2">
      <c r="A23" s="20">
        <v>16</v>
      </c>
      <c r="B23" s="101">
        <v>14.3</v>
      </c>
      <c r="C23" s="101">
        <v>1029.4000000000001</v>
      </c>
      <c r="D23" s="101">
        <v>2</v>
      </c>
      <c r="E23" s="15">
        <v>14.9</v>
      </c>
      <c r="F23" s="101">
        <v>1058.8</v>
      </c>
      <c r="G23" s="16">
        <v>-0.1</v>
      </c>
      <c r="H23" s="16">
        <v>15.1</v>
      </c>
      <c r="I23" s="101">
        <v>1075.7</v>
      </c>
      <c r="J23" s="16">
        <v>0.4</v>
      </c>
      <c r="K23" s="74">
        <v>16</v>
      </c>
      <c r="L23" s="16">
        <v>15.2</v>
      </c>
      <c r="M23" s="113">
        <v>1082.5</v>
      </c>
      <c r="N23" s="16">
        <v>0.6</v>
      </c>
      <c r="O23" s="16">
        <v>15.1</v>
      </c>
      <c r="P23" s="101">
        <v>1077.0999999999999</v>
      </c>
      <c r="Q23" s="16">
        <v>-1.4</v>
      </c>
      <c r="R23" s="16"/>
      <c r="S23" s="151">
        <v>1174.5999999999999</v>
      </c>
      <c r="T23" s="16"/>
      <c r="U23" s="20">
        <v>16</v>
      </c>
      <c r="V23" s="16">
        <v>15.8</v>
      </c>
      <c r="W23" s="101">
        <v>1122.3</v>
      </c>
      <c r="X23" s="16">
        <v>-2.6</v>
      </c>
      <c r="Y23" s="15">
        <v>14.8</v>
      </c>
      <c r="Z23" s="101">
        <v>1056</v>
      </c>
      <c r="AA23" s="16">
        <v>-3.7</v>
      </c>
      <c r="AB23" s="16"/>
      <c r="AC23" s="151">
        <v>1003.1</v>
      </c>
      <c r="AD23" s="16"/>
      <c r="AE23" s="20">
        <v>16</v>
      </c>
      <c r="AF23" s="16">
        <v>13.7</v>
      </c>
      <c r="AG23" s="101">
        <v>962.4</v>
      </c>
      <c r="AH23" s="16">
        <v>1.1000000000000001</v>
      </c>
      <c r="AI23" s="16">
        <v>13.4</v>
      </c>
      <c r="AJ23" s="101">
        <v>928.3</v>
      </c>
      <c r="AK23" s="16">
        <v>0.3</v>
      </c>
      <c r="AL23" s="101"/>
      <c r="AM23" s="151">
        <v>991.7</v>
      </c>
      <c r="AN23" s="101"/>
    </row>
    <row r="24" spans="1:40" x14ac:dyDescent="0.2">
      <c r="A24" s="20">
        <v>17</v>
      </c>
      <c r="B24" s="101">
        <v>14.4</v>
      </c>
      <c r="C24" s="101">
        <v>1032.0999999999999</v>
      </c>
      <c r="D24" s="101">
        <v>2.7</v>
      </c>
      <c r="E24" s="16"/>
      <c r="F24" s="151">
        <v>1048</v>
      </c>
      <c r="G24" s="16"/>
      <c r="H24" s="16"/>
      <c r="I24" s="151">
        <v>1075.3</v>
      </c>
      <c r="J24" s="16"/>
      <c r="K24" s="74">
        <v>17</v>
      </c>
      <c r="L24" s="16">
        <v>15.2</v>
      </c>
      <c r="M24" s="101">
        <v>1084.7</v>
      </c>
      <c r="N24" s="16">
        <v>2.2000000000000002</v>
      </c>
      <c r="O24" s="16">
        <v>15.2</v>
      </c>
      <c r="P24" s="101">
        <v>1078</v>
      </c>
      <c r="Q24" s="16">
        <v>0.9</v>
      </c>
      <c r="R24" s="16"/>
      <c r="S24" s="151">
        <v>1175.0999999999999</v>
      </c>
      <c r="T24" s="16"/>
      <c r="U24" s="20">
        <v>17</v>
      </c>
      <c r="V24" s="16">
        <v>15.7</v>
      </c>
      <c r="W24" s="101">
        <v>1117.2</v>
      </c>
      <c r="X24" s="16">
        <v>-5.2</v>
      </c>
      <c r="Y24" s="15">
        <v>14.8</v>
      </c>
      <c r="Z24" s="101">
        <v>1055.3</v>
      </c>
      <c r="AA24" s="16">
        <v>-0.7</v>
      </c>
      <c r="AB24" s="16">
        <v>14.3</v>
      </c>
      <c r="AC24" s="101">
        <v>1003</v>
      </c>
      <c r="AD24" s="16">
        <v>-0.1</v>
      </c>
      <c r="AE24" s="20">
        <v>17</v>
      </c>
      <c r="AF24" s="16">
        <v>13.7</v>
      </c>
      <c r="AG24" s="101">
        <v>960.6</v>
      </c>
      <c r="AH24" s="101">
        <v>-1.8</v>
      </c>
      <c r="AI24" s="16"/>
      <c r="AJ24" s="151">
        <v>931.5</v>
      </c>
      <c r="AK24" s="16"/>
      <c r="AL24" s="101">
        <v>14.3</v>
      </c>
      <c r="AM24" s="192">
        <v>994.5</v>
      </c>
      <c r="AN24" s="101">
        <v>2.8</v>
      </c>
    </row>
    <row r="25" spans="1:40" x14ac:dyDescent="0.2">
      <c r="A25" s="20">
        <v>18</v>
      </c>
      <c r="B25" s="101">
        <v>14.4</v>
      </c>
      <c r="C25" s="101">
        <v>1034.9000000000001</v>
      </c>
      <c r="D25" s="101">
        <v>2.8</v>
      </c>
      <c r="E25" s="15"/>
      <c r="F25" s="151">
        <v>1056.3</v>
      </c>
      <c r="G25" s="16"/>
      <c r="H25" s="16"/>
      <c r="I25" s="151">
        <v>1078</v>
      </c>
      <c r="J25" s="16"/>
      <c r="K25" s="74">
        <v>18</v>
      </c>
      <c r="L25" s="16">
        <v>15.2</v>
      </c>
      <c r="M25" s="101">
        <v>1081.8</v>
      </c>
      <c r="N25" s="16">
        <v>-2.9</v>
      </c>
      <c r="O25" s="16">
        <v>15.1</v>
      </c>
      <c r="P25" s="101">
        <v>1077.3</v>
      </c>
      <c r="Q25" s="16">
        <v>-0.7</v>
      </c>
      <c r="R25" s="16">
        <v>16.600000000000001</v>
      </c>
      <c r="S25" s="101">
        <v>1180</v>
      </c>
      <c r="T25" s="16">
        <v>4.9000000000000004</v>
      </c>
      <c r="U25" s="20">
        <v>18</v>
      </c>
      <c r="V25" s="16">
        <v>15.7</v>
      </c>
      <c r="W25" s="101">
        <v>1120.0999999999999</v>
      </c>
      <c r="X25" s="16">
        <v>2.9</v>
      </c>
      <c r="Y25" s="15"/>
      <c r="Z25" s="151">
        <v>1051.9000000000001</v>
      </c>
      <c r="AA25" s="16"/>
      <c r="AB25" s="16">
        <v>14.3</v>
      </c>
      <c r="AC25" s="101">
        <v>1001</v>
      </c>
      <c r="AD25" s="16">
        <v>-2</v>
      </c>
      <c r="AE25" s="20">
        <v>18</v>
      </c>
      <c r="AF25" s="16">
        <v>13.7</v>
      </c>
      <c r="AG25" s="101">
        <v>957.2</v>
      </c>
      <c r="AH25" s="16">
        <v>-3.4</v>
      </c>
      <c r="AI25" s="16"/>
      <c r="AJ25" s="151">
        <v>932</v>
      </c>
      <c r="AK25" s="16"/>
      <c r="AL25" s="101">
        <v>14.4</v>
      </c>
      <c r="AM25" s="101">
        <v>998.8</v>
      </c>
      <c r="AN25" s="101">
        <v>4.3</v>
      </c>
    </row>
    <row r="26" spans="1:40" x14ac:dyDescent="0.2">
      <c r="A26" s="20">
        <v>19</v>
      </c>
      <c r="B26" s="101">
        <v>14.4</v>
      </c>
      <c r="C26" s="101">
        <v>1035.0999999999999</v>
      </c>
      <c r="D26" s="101">
        <v>0.2</v>
      </c>
      <c r="E26" s="15">
        <v>14.9</v>
      </c>
      <c r="F26" s="101">
        <v>1062.2</v>
      </c>
      <c r="G26" s="16">
        <v>5.9</v>
      </c>
      <c r="H26" s="16">
        <v>15.2</v>
      </c>
      <c r="I26" s="101">
        <v>1078.5</v>
      </c>
      <c r="J26" s="16">
        <v>0.5</v>
      </c>
      <c r="K26" s="74">
        <v>19</v>
      </c>
      <c r="L26" s="16">
        <v>15.2</v>
      </c>
      <c r="M26" s="101">
        <v>1081.0999999999999</v>
      </c>
      <c r="N26" s="16">
        <v>-0.7</v>
      </c>
      <c r="O26" s="16"/>
      <c r="P26" s="151">
        <v>1074.3</v>
      </c>
      <c r="Q26" s="16"/>
      <c r="R26" s="16">
        <v>16.600000000000001</v>
      </c>
      <c r="S26" s="101">
        <v>1177.5</v>
      </c>
      <c r="T26" s="71">
        <v>-2.5</v>
      </c>
      <c r="U26" s="20">
        <v>19</v>
      </c>
      <c r="V26" s="65">
        <v>15.8</v>
      </c>
      <c r="W26" s="220">
        <v>1121.5</v>
      </c>
      <c r="X26" s="65">
        <v>1.4</v>
      </c>
      <c r="Y26" s="16"/>
      <c r="Z26" s="151">
        <v>1051.8</v>
      </c>
      <c r="AA26" s="16"/>
      <c r="AB26" s="16">
        <v>14.2</v>
      </c>
      <c r="AC26" s="101">
        <v>996.9</v>
      </c>
      <c r="AD26" s="16">
        <v>-4.0999999999999996</v>
      </c>
      <c r="AE26" s="20">
        <v>19</v>
      </c>
      <c r="AF26" s="16">
        <v>13.7</v>
      </c>
      <c r="AG26" s="101">
        <v>959</v>
      </c>
      <c r="AH26" s="16">
        <v>1.8</v>
      </c>
      <c r="AI26" s="16">
        <v>13.4</v>
      </c>
      <c r="AJ26" s="101">
        <v>932.5</v>
      </c>
      <c r="AK26" s="15">
        <v>4.2</v>
      </c>
      <c r="AL26" s="101">
        <v>14.5</v>
      </c>
      <c r="AM26" s="101">
        <v>1003.2</v>
      </c>
      <c r="AN26" s="101">
        <v>4.4000000000000004</v>
      </c>
    </row>
    <row r="27" spans="1:40" x14ac:dyDescent="0.2">
      <c r="A27" s="20">
        <v>20</v>
      </c>
      <c r="B27" s="101"/>
      <c r="C27" s="151">
        <v>1032.9000000000001</v>
      </c>
      <c r="D27" s="101"/>
      <c r="E27" s="16">
        <v>14.9</v>
      </c>
      <c r="F27" s="101">
        <v>1060.5</v>
      </c>
      <c r="G27" s="16">
        <v>-1.7</v>
      </c>
      <c r="H27" s="16">
        <v>15.2</v>
      </c>
      <c r="I27" s="101">
        <v>1082.0999999999999</v>
      </c>
      <c r="J27" s="16">
        <v>3.6</v>
      </c>
      <c r="K27" s="74">
        <v>20</v>
      </c>
      <c r="L27" s="16">
        <v>15.2</v>
      </c>
      <c r="M27" s="101">
        <v>1079.7</v>
      </c>
      <c r="N27" s="16">
        <v>-1.4</v>
      </c>
      <c r="O27" s="261"/>
      <c r="P27" s="151">
        <v>1073.9000000000001</v>
      </c>
      <c r="Q27" s="16"/>
      <c r="R27" s="16">
        <v>16.600000000000001</v>
      </c>
      <c r="S27" s="101">
        <v>1179.5</v>
      </c>
      <c r="T27" s="16">
        <v>2</v>
      </c>
      <c r="U27" s="20">
        <v>20</v>
      </c>
      <c r="V27" s="16">
        <v>15.8</v>
      </c>
      <c r="W27" s="101">
        <v>1121.9000000000001</v>
      </c>
      <c r="X27" s="16">
        <v>0.4</v>
      </c>
      <c r="Y27" s="16">
        <v>14.8</v>
      </c>
      <c r="Z27" s="101">
        <v>1054.3</v>
      </c>
      <c r="AA27" s="16">
        <v>2.5</v>
      </c>
      <c r="AB27" s="16">
        <v>14.2</v>
      </c>
      <c r="AC27" s="101">
        <v>994</v>
      </c>
      <c r="AD27" s="16">
        <v>-2.9</v>
      </c>
      <c r="AE27" s="20">
        <v>20</v>
      </c>
      <c r="AF27" s="16"/>
      <c r="AG27" s="151">
        <v>955.5</v>
      </c>
      <c r="AH27" s="16"/>
      <c r="AI27" s="16">
        <v>13.5</v>
      </c>
      <c r="AJ27" s="101">
        <v>934.1</v>
      </c>
      <c r="AK27" s="15">
        <v>1.6</v>
      </c>
      <c r="AL27" s="101">
        <v>14.5</v>
      </c>
      <c r="AM27" s="101">
        <v>1005.7</v>
      </c>
      <c r="AN27" s="101">
        <v>2.5</v>
      </c>
    </row>
    <row r="28" spans="1:40" x14ac:dyDescent="0.2">
      <c r="A28" s="20">
        <v>21</v>
      </c>
      <c r="B28" s="101"/>
      <c r="C28" s="151">
        <v>1029.7</v>
      </c>
      <c r="D28" s="101"/>
      <c r="E28" s="16">
        <v>14.9</v>
      </c>
      <c r="F28" s="101">
        <v>1060.5999999999999</v>
      </c>
      <c r="G28" s="16">
        <v>0.1</v>
      </c>
      <c r="H28" s="16">
        <v>15.2</v>
      </c>
      <c r="I28" s="101">
        <v>1081.9000000000001</v>
      </c>
      <c r="J28" s="16">
        <v>-0.2</v>
      </c>
      <c r="K28" s="74">
        <v>21</v>
      </c>
      <c r="L28" s="16"/>
      <c r="M28" s="151">
        <v>1078.8</v>
      </c>
      <c r="N28" s="16"/>
      <c r="O28" s="16">
        <v>15.1</v>
      </c>
      <c r="P28" s="101">
        <v>1075.9000000000001</v>
      </c>
      <c r="Q28" s="16">
        <v>2</v>
      </c>
      <c r="R28" s="16">
        <v>16.600000000000001</v>
      </c>
      <c r="S28" s="101">
        <v>1176.8</v>
      </c>
      <c r="T28" s="16">
        <v>-2.7</v>
      </c>
      <c r="U28" s="20">
        <v>21</v>
      </c>
      <c r="V28" s="16"/>
      <c r="W28" s="151">
        <v>1115.5999999999999</v>
      </c>
      <c r="X28" s="16"/>
      <c r="Y28" s="16">
        <v>14.8</v>
      </c>
      <c r="Z28" s="101">
        <v>1055.4000000000001</v>
      </c>
      <c r="AA28" s="15">
        <v>1.1000000000000001</v>
      </c>
      <c r="AB28" s="16">
        <v>14.1</v>
      </c>
      <c r="AC28" s="101">
        <v>990.1</v>
      </c>
      <c r="AD28" s="16">
        <v>-3.9</v>
      </c>
      <c r="AE28" s="20">
        <v>21</v>
      </c>
      <c r="AF28" s="16"/>
      <c r="AG28" s="151">
        <v>953.3</v>
      </c>
      <c r="AH28" s="16"/>
      <c r="AI28" s="16">
        <v>13.5</v>
      </c>
      <c r="AJ28" s="101">
        <v>933.8</v>
      </c>
      <c r="AK28" s="16">
        <v>-0.3</v>
      </c>
      <c r="AL28" s="101">
        <v>14.5</v>
      </c>
      <c r="AM28" s="101">
        <v>1007.7</v>
      </c>
      <c r="AN28" s="101">
        <v>2</v>
      </c>
    </row>
    <row r="29" spans="1:40" x14ac:dyDescent="0.2">
      <c r="A29" s="20">
        <v>22</v>
      </c>
      <c r="B29" s="101">
        <v>14.3</v>
      </c>
      <c r="C29" s="101">
        <v>1028.8</v>
      </c>
      <c r="D29" s="101">
        <v>-0.9</v>
      </c>
      <c r="E29" s="16">
        <v>14.9</v>
      </c>
      <c r="F29" s="101">
        <v>1061.3</v>
      </c>
      <c r="G29" s="16">
        <v>0.7</v>
      </c>
      <c r="H29" s="16">
        <v>15.2</v>
      </c>
      <c r="I29" s="101">
        <v>1080</v>
      </c>
      <c r="J29" s="16">
        <v>-1.9</v>
      </c>
      <c r="K29" s="74">
        <v>22</v>
      </c>
      <c r="L29" s="16"/>
      <c r="M29" s="151">
        <v>1079.5</v>
      </c>
      <c r="N29" s="16"/>
      <c r="O29" s="16">
        <v>15.1</v>
      </c>
      <c r="P29" s="101">
        <v>1074.2</v>
      </c>
      <c r="Q29" s="16">
        <v>-1.7</v>
      </c>
      <c r="R29" s="16">
        <v>16.5</v>
      </c>
      <c r="S29" s="101">
        <v>1175.2</v>
      </c>
      <c r="T29" s="16">
        <v>-1.6</v>
      </c>
      <c r="U29" s="20">
        <v>22</v>
      </c>
      <c r="V29" s="16"/>
      <c r="W29" s="151">
        <v>1111.7</v>
      </c>
      <c r="X29" s="16"/>
      <c r="Y29" s="16">
        <v>14.8</v>
      </c>
      <c r="Z29" s="101">
        <v>1055.0999999999999</v>
      </c>
      <c r="AA29" s="16">
        <v>-0.3</v>
      </c>
      <c r="AB29" s="16"/>
      <c r="AC29" s="151">
        <v>978.5</v>
      </c>
      <c r="AD29" s="16"/>
      <c r="AE29" s="20">
        <v>22</v>
      </c>
      <c r="AF29" s="16">
        <v>13.6</v>
      </c>
      <c r="AG29" s="101">
        <v>954</v>
      </c>
      <c r="AH29" s="16">
        <v>0.7</v>
      </c>
      <c r="AI29" s="16">
        <v>13.5</v>
      </c>
      <c r="AJ29" s="101">
        <v>936.6</v>
      </c>
      <c r="AK29" s="16">
        <v>2.8</v>
      </c>
      <c r="AL29" s="101"/>
      <c r="AM29" s="151">
        <v>1008.7</v>
      </c>
      <c r="AN29" s="101"/>
    </row>
    <row r="30" spans="1:40" x14ac:dyDescent="0.2">
      <c r="A30" s="20">
        <v>23</v>
      </c>
      <c r="B30" s="101">
        <v>14.5</v>
      </c>
      <c r="C30" s="101">
        <v>1030.9000000000001</v>
      </c>
      <c r="D30" s="101">
        <v>2.1</v>
      </c>
      <c r="E30" s="16"/>
      <c r="F30" s="151">
        <v>1063.4000000000001</v>
      </c>
      <c r="G30" s="15"/>
      <c r="H30" s="16">
        <v>15.2</v>
      </c>
      <c r="I30" s="101">
        <v>1082.7</v>
      </c>
      <c r="J30" s="16">
        <v>2.7</v>
      </c>
      <c r="K30" s="74">
        <v>23</v>
      </c>
      <c r="L30" s="16"/>
      <c r="M30" s="113">
        <v>1081.5999999999999</v>
      </c>
      <c r="N30" s="16"/>
      <c r="O30" s="16">
        <v>15.2</v>
      </c>
      <c r="P30" s="101">
        <v>1078.5999999999999</v>
      </c>
      <c r="Q30" s="16">
        <v>4.4000000000000004</v>
      </c>
      <c r="R30" s="16"/>
      <c r="S30" s="151">
        <v>1171.5999999999999</v>
      </c>
      <c r="T30" s="16"/>
      <c r="U30" s="20">
        <v>23</v>
      </c>
      <c r="V30" s="16">
        <v>15.6</v>
      </c>
      <c r="W30" s="101">
        <v>1109.0999999999999</v>
      </c>
      <c r="X30" s="16">
        <v>-2.6</v>
      </c>
      <c r="Y30" s="16">
        <v>15</v>
      </c>
      <c r="Z30" s="101">
        <v>1050.9000000000001</v>
      </c>
      <c r="AA30" s="15">
        <v>-4.2</v>
      </c>
      <c r="AB30" s="16"/>
      <c r="AC30" s="151">
        <v>988.3</v>
      </c>
      <c r="AD30" s="16"/>
      <c r="AE30" s="20">
        <v>23</v>
      </c>
      <c r="AF30" s="16">
        <v>13.7</v>
      </c>
      <c r="AG30" s="101">
        <v>951.6</v>
      </c>
      <c r="AH30" s="16">
        <v>-2.4</v>
      </c>
      <c r="AI30" s="16"/>
      <c r="AJ30" s="101">
        <v>937.8</v>
      </c>
      <c r="AK30" s="16"/>
      <c r="AL30" s="101"/>
      <c r="AM30" s="151">
        <v>1009.1</v>
      </c>
      <c r="AN30" s="101"/>
    </row>
    <row r="31" spans="1:40" x14ac:dyDescent="0.2">
      <c r="A31" s="20">
        <v>24</v>
      </c>
      <c r="B31" s="101">
        <v>14.5</v>
      </c>
      <c r="C31" s="101">
        <v>1029.7</v>
      </c>
      <c r="D31" s="101">
        <v>-1.2</v>
      </c>
      <c r="E31" s="16"/>
      <c r="F31" s="151">
        <v>1063.7</v>
      </c>
      <c r="G31" s="15"/>
      <c r="H31" s="16"/>
      <c r="I31" s="151">
        <v>1084.4000000000001</v>
      </c>
      <c r="J31" s="16"/>
      <c r="K31" s="74">
        <v>24</v>
      </c>
      <c r="L31" s="16">
        <v>15.2</v>
      </c>
      <c r="M31" s="113">
        <v>1082.5</v>
      </c>
      <c r="N31" s="16">
        <v>0.9</v>
      </c>
      <c r="O31" s="16">
        <v>15.2</v>
      </c>
      <c r="P31" s="101">
        <v>1080</v>
      </c>
      <c r="Q31" s="16">
        <v>1.4</v>
      </c>
      <c r="R31" s="16"/>
      <c r="S31" s="151">
        <v>1170.9000000000001</v>
      </c>
      <c r="T31" s="16"/>
      <c r="U31" s="20">
        <v>24</v>
      </c>
      <c r="V31" s="101">
        <v>15.6</v>
      </c>
      <c r="W31" s="101">
        <v>1108</v>
      </c>
      <c r="X31" s="101">
        <v>-1.1000000000000001</v>
      </c>
      <c r="Y31" s="16">
        <v>15</v>
      </c>
      <c r="Z31" s="101">
        <v>1049.0999999999999</v>
      </c>
      <c r="AA31" s="15">
        <v>-1.8</v>
      </c>
      <c r="AB31" s="16"/>
      <c r="AC31" s="101">
        <v>990.4</v>
      </c>
      <c r="AD31" s="16"/>
      <c r="AE31" s="20">
        <v>24</v>
      </c>
      <c r="AF31" s="16">
        <v>13.7</v>
      </c>
      <c r="AG31" s="101">
        <v>951.5</v>
      </c>
      <c r="AH31" s="16">
        <v>-0.1</v>
      </c>
      <c r="AI31" s="16"/>
      <c r="AJ31" s="151">
        <v>942.7</v>
      </c>
      <c r="AK31" s="16"/>
      <c r="AL31" s="101">
        <v>14.6</v>
      </c>
      <c r="AM31" s="101">
        <v>1012.4</v>
      </c>
      <c r="AN31" s="101">
        <v>3.3</v>
      </c>
    </row>
    <row r="32" spans="1:40" x14ac:dyDescent="0.2">
      <c r="A32" s="20">
        <v>25</v>
      </c>
      <c r="B32" s="101">
        <v>14.5</v>
      </c>
      <c r="C32" s="101">
        <v>1033.0999999999999</v>
      </c>
      <c r="D32" s="101">
        <v>3.4</v>
      </c>
      <c r="E32" s="50"/>
      <c r="F32" s="257">
        <v>1065.3</v>
      </c>
      <c r="G32" s="71"/>
      <c r="H32" s="16"/>
      <c r="I32" s="151">
        <v>1082.5</v>
      </c>
      <c r="J32" s="16"/>
      <c r="K32" s="74">
        <v>25</v>
      </c>
      <c r="L32" s="16">
        <v>15.2</v>
      </c>
      <c r="M32" s="101">
        <v>1081.0999999999999</v>
      </c>
      <c r="N32" s="16">
        <v>-1.4</v>
      </c>
      <c r="O32" s="16">
        <v>15.2</v>
      </c>
      <c r="P32" s="101">
        <v>1078.5999999999999</v>
      </c>
      <c r="Q32" s="16">
        <v>-1.4</v>
      </c>
      <c r="R32" s="16">
        <v>16.5</v>
      </c>
      <c r="S32" s="113">
        <v>1174.7</v>
      </c>
      <c r="T32" s="16">
        <v>3.8</v>
      </c>
      <c r="U32" s="20">
        <v>25</v>
      </c>
      <c r="V32" s="16">
        <v>15.5</v>
      </c>
      <c r="W32" s="101">
        <v>1100.9000000000001</v>
      </c>
      <c r="X32" s="16">
        <v>-7.1</v>
      </c>
      <c r="Y32" s="15"/>
      <c r="Z32" s="151">
        <v>1046.5</v>
      </c>
      <c r="AA32" s="15"/>
      <c r="AB32" s="16"/>
      <c r="AC32" s="101">
        <v>989.3</v>
      </c>
      <c r="AD32" s="16"/>
      <c r="AE32" s="20">
        <v>25</v>
      </c>
      <c r="AF32" s="15">
        <v>13.7</v>
      </c>
      <c r="AG32" s="101">
        <v>946.9</v>
      </c>
      <c r="AH32" s="16">
        <v>-4.5999999999999996</v>
      </c>
      <c r="AI32" s="16"/>
      <c r="AJ32" s="151">
        <v>944.8</v>
      </c>
      <c r="AK32" s="16"/>
      <c r="AL32" s="101">
        <v>14.6</v>
      </c>
      <c r="AM32" s="101">
        <v>1013.2</v>
      </c>
      <c r="AN32" s="101">
        <v>0.8</v>
      </c>
    </row>
    <row r="33" spans="1:40" x14ac:dyDescent="0.2">
      <c r="A33" s="20">
        <v>26</v>
      </c>
      <c r="B33" s="101">
        <v>14.6</v>
      </c>
      <c r="C33" s="101">
        <v>1036</v>
      </c>
      <c r="D33" s="101">
        <v>2.9</v>
      </c>
      <c r="E33" s="71">
        <v>15</v>
      </c>
      <c r="F33" s="155">
        <v>1067.5</v>
      </c>
      <c r="G33" s="50">
        <v>6.2</v>
      </c>
      <c r="H33" s="16">
        <v>15.2</v>
      </c>
      <c r="I33" s="101">
        <v>1084</v>
      </c>
      <c r="J33" s="16">
        <v>4</v>
      </c>
      <c r="K33" s="74">
        <v>26</v>
      </c>
      <c r="L33" s="16">
        <v>15.2</v>
      </c>
      <c r="M33" s="101">
        <v>1080</v>
      </c>
      <c r="N33" s="16">
        <v>-1.1000000000000001</v>
      </c>
      <c r="O33" s="16"/>
      <c r="P33" s="151">
        <v>1077.8666666666666</v>
      </c>
      <c r="Q33" s="16"/>
      <c r="R33" s="16">
        <v>16.399999999999999</v>
      </c>
      <c r="S33" s="113">
        <v>1168.0999999999999</v>
      </c>
      <c r="T33" s="16">
        <v>-6.6</v>
      </c>
      <c r="U33" s="20">
        <v>26</v>
      </c>
      <c r="V33" s="16">
        <v>15.4</v>
      </c>
      <c r="W33" s="256">
        <v>1098.4000000000001</v>
      </c>
      <c r="X33" s="65">
        <v>-2.5</v>
      </c>
      <c r="Y33" s="15"/>
      <c r="Z33" s="324">
        <v>1047.5</v>
      </c>
      <c r="AA33" s="16"/>
      <c r="AB33" s="16"/>
      <c r="AC33" s="101">
        <v>988.4</v>
      </c>
      <c r="AD33" s="16"/>
      <c r="AE33" s="20">
        <v>26</v>
      </c>
      <c r="AF33" s="15"/>
      <c r="AG33" s="101">
        <v>942.1</v>
      </c>
      <c r="AH33" s="16"/>
      <c r="AI33" s="16">
        <v>13.5</v>
      </c>
      <c r="AJ33" s="113">
        <v>932.7</v>
      </c>
      <c r="AK33" s="257">
        <v>-5.0999999999999996</v>
      </c>
      <c r="AL33" s="101">
        <v>14.6</v>
      </c>
      <c r="AM33" s="101">
        <v>1015.3</v>
      </c>
      <c r="AN33" s="101">
        <v>2.1</v>
      </c>
    </row>
    <row r="34" spans="1:40" x14ac:dyDescent="0.2">
      <c r="A34" s="20">
        <v>27</v>
      </c>
      <c r="B34" s="101"/>
      <c r="C34" s="151">
        <v>1033.7</v>
      </c>
      <c r="D34" s="101"/>
      <c r="E34" s="16">
        <v>15</v>
      </c>
      <c r="F34" s="101">
        <v>1067.2</v>
      </c>
      <c r="G34" s="16">
        <v>-0.3</v>
      </c>
      <c r="H34" s="16">
        <v>15.2</v>
      </c>
      <c r="I34" s="101">
        <v>1080.4000000000001</v>
      </c>
      <c r="J34" s="16">
        <v>-3.6</v>
      </c>
      <c r="K34" s="74">
        <v>27</v>
      </c>
      <c r="L34" s="16">
        <v>15.2</v>
      </c>
      <c r="M34" s="101">
        <v>1078.0999999999999</v>
      </c>
      <c r="N34" s="16">
        <v>-1.9</v>
      </c>
      <c r="O34" s="16"/>
      <c r="P34" s="151">
        <v>1081.8333333333333</v>
      </c>
      <c r="Q34" s="16"/>
      <c r="R34" s="16">
        <v>16.399999999999999</v>
      </c>
      <c r="S34" s="101">
        <v>1167.0999999999999</v>
      </c>
      <c r="T34" s="16">
        <v>-1</v>
      </c>
      <c r="U34" s="20">
        <v>27</v>
      </c>
      <c r="V34" s="16">
        <v>15.4</v>
      </c>
      <c r="W34" s="101">
        <v>1093.2</v>
      </c>
      <c r="X34" s="16">
        <v>-5.2</v>
      </c>
      <c r="Y34" s="16">
        <v>15</v>
      </c>
      <c r="Z34" s="192">
        <v>1047.8</v>
      </c>
      <c r="AA34" s="15">
        <v>-1.3</v>
      </c>
      <c r="AB34" s="16">
        <v>14.1</v>
      </c>
      <c r="AC34" s="101">
        <v>988</v>
      </c>
      <c r="AD34" s="16">
        <v>-0.4</v>
      </c>
      <c r="AE34" s="20">
        <v>27</v>
      </c>
      <c r="AF34" s="16"/>
      <c r="AG34" s="151">
        <v>940.8</v>
      </c>
      <c r="AH34" s="16"/>
      <c r="AI34" s="15">
        <v>13.6</v>
      </c>
      <c r="AJ34" s="101">
        <v>941.1</v>
      </c>
      <c r="AK34" s="50">
        <v>8.4</v>
      </c>
      <c r="AL34" s="101">
        <v>14.6</v>
      </c>
      <c r="AM34" s="101">
        <v>1014.5</v>
      </c>
      <c r="AN34" s="101">
        <v>-0.8</v>
      </c>
    </row>
    <row r="35" spans="1:40" x14ac:dyDescent="0.2">
      <c r="A35" s="20">
        <v>28</v>
      </c>
      <c r="B35" s="101"/>
      <c r="C35" s="151">
        <v>1033.2</v>
      </c>
      <c r="D35" s="101"/>
      <c r="E35" s="16">
        <v>15</v>
      </c>
      <c r="F35" s="101">
        <v>1066.2</v>
      </c>
      <c r="G35" s="16">
        <v>-1</v>
      </c>
      <c r="H35" s="16">
        <v>15.2</v>
      </c>
      <c r="I35" s="101">
        <v>1080.5</v>
      </c>
      <c r="J35" s="16">
        <v>0.1</v>
      </c>
      <c r="K35" s="74">
        <v>28</v>
      </c>
      <c r="L35" s="16">
        <v>15.2</v>
      </c>
      <c r="M35" s="101">
        <v>1078</v>
      </c>
      <c r="N35" s="16">
        <v>-0.1</v>
      </c>
      <c r="O35" s="16">
        <v>15.3</v>
      </c>
      <c r="P35" s="101">
        <v>1089.5999999999999</v>
      </c>
      <c r="Q35" s="16">
        <v>7.6</v>
      </c>
      <c r="R35" s="16">
        <v>16.399999999999999</v>
      </c>
      <c r="S35" s="101">
        <v>1164.4000000000001</v>
      </c>
      <c r="T35" s="16">
        <v>-2.7</v>
      </c>
      <c r="U35" s="20">
        <v>28</v>
      </c>
      <c r="V35" s="16"/>
      <c r="W35" s="151">
        <v>1092.9000000000001</v>
      </c>
      <c r="X35" s="16"/>
      <c r="Y35" s="16">
        <v>15</v>
      </c>
      <c r="Z35" s="192">
        <v>1048.5999999999999</v>
      </c>
      <c r="AA35" s="16">
        <v>0.8</v>
      </c>
      <c r="AB35" s="16">
        <v>14.1</v>
      </c>
      <c r="AC35" s="101">
        <v>984</v>
      </c>
      <c r="AD35" s="16">
        <v>-4</v>
      </c>
      <c r="AE35" s="20">
        <v>28</v>
      </c>
      <c r="AF35" s="16"/>
      <c r="AG35" s="151">
        <v>940.9</v>
      </c>
      <c r="AH35" s="16"/>
      <c r="AI35" s="16">
        <v>13.8</v>
      </c>
      <c r="AJ35" s="101">
        <v>954.6</v>
      </c>
      <c r="AK35" s="50">
        <v>13.5</v>
      </c>
      <c r="AL35" s="101">
        <v>14.7</v>
      </c>
      <c r="AM35" s="101">
        <v>1018.6</v>
      </c>
      <c r="AN35" s="101">
        <v>4.0999999999999996</v>
      </c>
    </row>
    <row r="36" spans="1:40" x14ac:dyDescent="0.2">
      <c r="A36" s="20">
        <v>29</v>
      </c>
      <c r="B36" s="101">
        <v>14.6</v>
      </c>
      <c r="C36" s="101">
        <v>1036.3</v>
      </c>
      <c r="D36" s="101">
        <v>3.1</v>
      </c>
      <c r="E36" s="15"/>
      <c r="F36" s="16"/>
      <c r="G36" s="16"/>
      <c r="H36" s="16">
        <v>15.2</v>
      </c>
      <c r="I36" s="101">
        <v>1082.2</v>
      </c>
      <c r="J36" s="16">
        <v>1.7</v>
      </c>
      <c r="K36" s="74">
        <v>29</v>
      </c>
      <c r="L36" s="16"/>
      <c r="M36" s="151">
        <v>1076.4000000000001</v>
      </c>
      <c r="N36" s="16"/>
      <c r="O36" s="16">
        <v>15.3</v>
      </c>
      <c r="P36" s="113">
        <v>1086.4000000000001</v>
      </c>
      <c r="Q36" s="16">
        <v>-3.1</v>
      </c>
      <c r="R36" s="16">
        <v>16.2</v>
      </c>
      <c r="S36" s="101">
        <v>1150.8</v>
      </c>
      <c r="T36" s="16">
        <v>-13.6</v>
      </c>
      <c r="U36" s="20">
        <v>29</v>
      </c>
      <c r="V36" s="16"/>
      <c r="W36" s="151">
        <v>1088.7</v>
      </c>
      <c r="X36" s="16"/>
      <c r="Y36" s="16">
        <v>15</v>
      </c>
      <c r="Z36" s="192">
        <v>1048.7</v>
      </c>
      <c r="AA36" s="16">
        <v>0.1</v>
      </c>
      <c r="AB36" s="16"/>
      <c r="AC36" s="101">
        <v>979.80000000000018</v>
      </c>
      <c r="AD36" s="16"/>
      <c r="AE36" s="20">
        <v>29</v>
      </c>
      <c r="AF36" s="16">
        <v>13.6</v>
      </c>
      <c r="AG36" s="101">
        <v>940.3</v>
      </c>
      <c r="AH36" s="16">
        <v>-0.6</v>
      </c>
      <c r="AI36" s="16">
        <v>13.8</v>
      </c>
      <c r="AJ36" s="101">
        <v>959.2</v>
      </c>
      <c r="AK36" s="16">
        <v>4.5999999999999996</v>
      </c>
      <c r="AL36" s="101">
        <v>14.7</v>
      </c>
      <c r="AM36" s="101">
        <v>1021.2</v>
      </c>
      <c r="AN36" s="101">
        <v>2.6</v>
      </c>
    </row>
    <row r="37" spans="1:40" x14ac:dyDescent="0.2">
      <c r="A37" s="20">
        <v>30</v>
      </c>
      <c r="B37" s="101">
        <v>14.6</v>
      </c>
      <c r="C37" s="101">
        <v>1035.4000000000001</v>
      </c>
      <c r="D37" s="101">
        <v>-0.9</v>
      </c>
      <c r="E37" s="262"/>
      <c r="F37" s="151"/>
      <c r="G37" s="16"/>
      <c r="H37" s="16">
        <v>15.2</v>
      </c>
      <c r="I37" s="101">
        <v>1084.5</v>
      </c>
      <c r="J37" s="16">
        <v>2.7</v>
      </c>
      <c r="K37" s="74">
        <v>30</v>
      </c>
      <c r="L37" s="261"/>
      <c r="M37" s="151">
        <v>1078.5999999999999</v>
      </c>
      <c r="N37" s="16"/>
      <c r="O37" s="16">
        <v>15.3</v>
      </c>
      <c r="P37" s="113">
        <v>1086.7</v>
      </c>
      <c r="Q37" s="16">
        <v>0.3</v>
      </c>
      <c r="R37" s="16"/>
      <c r="S37" s="151">
        <v>1146.8</v>
      </c>
      <c r="T37" s="16"/>
      <c r="U37" s="20">
        <v>30</v>
      </c>
      <c r="V37" s="16">
        <v>15.3</v>
      </c>
      <c r="W37" s="101">
        <v>1090</v>
      </c>
      <c r="X37" s="16">
        <v>1.3</v>
      </c>
      <c r="Y37" s="16">
        <v>15</v>
      </c>
      <c r="Z37" s="192">
        <v>1046.5</v>
      </c>
      <c r="AA37" s="15">
        <v>-2.2000000000000002</v>
      </c>
      <c r="AB37" s="16"/>
      <c r="AC37" s="151">
        <v>975.80000000000007</v>
      </c>
      <c r="AD37" s="16"/>
      <c r="AE37" s="20">
        <v>30</v>
      </c>
      <c r="AF37" s="16">
        <v>13.6</v>
      </c>
      <c r="AG37" s="101">
        <v>939.9</v>
      </c>
      <c r="AH37" s="16">
        <v>-0.4</v>
      </c>
      <c r="AI37" s="16">
        <v>13.9</v>
      </c>
      <c r="AJ37" s="101">
        <v>964.2</v>
      </c>
      <c r="AK37" s="16">
        <v>5</v>
      </c>
      <c r="AL37" s="101"/>
      <c r="AM37" s="151">
        <v>1017.7</v>
      </c>
      <c r="AN37" s="101"/>
    </row>
    <row r="38" spans="1:40" x14ac:dyDescent="0.2">
      <c r="A38" s="20">
        <v>31</v>
      </c>
      <c r="B38" s="101">
        <v>14.5</v>
      </c>
      <c r="C38" s="101">
        <v>1034.5999999999999</v>
      </c>
      <c r="D38" s="101">
        <v>-0.8</v>
      </c>
      <c r="E38" s="15"/>
      <c r="F38" s="151"/>
      <c r="G38" s="16"/>
      <c r="H38" s="16"/>
      <c r="I38" s="151">
        <v>1081.5</v>
      </c>
      <c r="J38" s="16"/>
      <c r="K38" s="74">
        <v>31</v>
      </c>
      <c r="L38" s="15"/>
      <c r="M38" s="101"/>
      <c r="N38" s="16"/>
      <c r="O38" s="16"/>
      <c r="P38" s="101">
        <v>1093.9000000000001</v>
      </c>
      <c r="Q38" s="16"/>
      <c r="R38" s="78"/>
      <c r="S38" s="101"/>
      <c r="T38" s="78"/>
      <c r="U38" s="20">
        <v>31</v>
      </c>
      <c r="V38" s="16">
        <v>15.3</v>
      </c>
      <c r="W38" s="101">
        <v>1089.4000000000001</v>
      </c>
      <c r="X38" s="16">
        <v>-0.6</v>
      </c>
      <c r="Y38" s="16">
        <v>15</v>
      </c>
      <c r="Z38" s="192">
        <v>1046.2</v>
      </c>
      <c r="AA38" s="15">
        <v>-0.3</v>
      </c>
      <c r="AB38" s="16"/>
      <c r="AC38" s="151"/>
      <c r="AD38" s="16"/>
      <c r="AE38" s="20">
        <v>31</v>
      </c>
      <c r="AF38" s="16"/>
      <c r="AG38" s="101">
        <v>937.3</v>
      </c>
      <c r="AH38" s="16"/>
      <c r="AI38" s="16"/>
      <c r="AJ38" s="101"/>
      <c r="AK38" s="16"/>
      <c r="AL38" s="101"/>
      <c r="AM38" s="151">
        <v>1019</v>
      </c>
      <c r="AN38" s="101"/>
    </row>
    <row r="39" spans="1:40" x14ac:dyDescent="0.2">
      <c r="B39" s="249">
        <f>AVERAGE(B8:B38)</f>
        <v>14.394117647058822</v>
      </c>
      <c r="C39" s="62">
        <f>SUM(C8:C38)</f>
        <v>31816.000000000004</v>
      </c>
      <c r="E39" s="249">
        <f>SUM(E8:E38)/19</f>
        <v>14.810526315789479</v>
      </c>
      <c r="F39" s="62">
        <f>SUM(F8:F38)</f>
        <v>29497.599999999999</v>
      </c>
      <c r="H39" s="249">
        <f>SUM(H8:H38)/21</f>
        <v>14.409523809523803</v>
      </c>
      <c r="I39" s="62">
        <f>SUM(I8:I38)</f>
        <v>33338.400000000001</v>
      </c>
      <c r="L39" s="249">
        <f>SUM(L8:L38)/22</f>
        <v>13.809090909090905</v>
      </c>
      <c r="M39" s="62">
        <f>SUM(M8:M38)</f>
        <v>32398.899999999994</v>
      </c>
      <c r="O39" s="249">
        <f>SUM(O8:O37)/18</f>
        <v>12.66111111111111</v>
      </c>
      <c r="P39" s="62">
        <f>SUM(P8:P38)</f>
        <v>33465.499999999993</v>
      </c>
      <c r="R39" s="249">
        <f>SUM(R8:R38)/21</f>
        <v>15.552380952380945</v>
      </c>
      <c r="S39" s="53">
        <f>SUM(S8:S38)</f>
        <v>34772.6</v>
      </c>
      <c r="V39" s="249">
        <f>SUM(V8:V38)/23</f>
        <v>15.06086956521739</v>
      </c>
      <c r="W39" s="62">
        <f>SUM(W8:W38)</f>
        <v>34705.433333333342</v>
      </c>
      <c r="Y39" s="249">
        <f>SUM(Y8:Y38)/21</f>
        <v>16.404761904761909</v>
      </c>
      <c r="Z39" s="62">
        <f>SUM(Z8:Z38)</f>
        <v>32859</v>
      </c>
      <c r="AB39" s="249">
        <f>SUM(AB8:AB38)/22</f>
        <v>11.168181818181818</v>
      </c>
      <c r="AC39" s="62">
        <f>SUM(AC8:AC38)</f>
        <v>30243.199999999997</v>
      </c>
      <c r="AG39" s="62">
        <f>SUM(AG8:AG38)</f>
        <v>29644.699999999997</v>
      </c>
      <c r="AJ39" s="62">
        <f>SUM(AJ8:AJ38)</f>
        <v>28035.787999999997</v>
      </c>
      <c r="AM39" s="62">
        <f>SUM(AM8:AM38)</f>
        <v>30813.100000000002</v>
      </c>
    </row>
    <row r="40" spans="1:40" x14ac:dyDescent="0.2">
      <c r="C40" s="245"/>
      <c r="F40" s="62">
        <f>C39+F39</f>
        <v>61313.600000000006</v>
      </c>
      <c r="I40" s="62">
        <f>F40+I39</f>
        <v>94652</v>
      </c>
      <c r="M40" s="62">
        <f>I40+M39</f>
        <v>127050.9</v>
      </c>
      <c r="P40" s="62">
        <f>M40+P39</f>
        <v>160516.4</v>
      </c>
      <c r="S40" s="62">
        <f>S39+P40</f>
        <v>195289</v>
      </c>
      <c r="W40" s="62">
        <f>S40+W39</f>
        <v>229994.43333333335</v>
      </c>
      <c r="Z40" s="62">
        <f>W40+Z39</f>
        <v>262853.43333333335</v>
      </c>
      <c r="AC40" s="62">
        <f>Z40+AC39</f>
        <v>293096.63333333336</v>
      </c>
      <c r="AG40" s="62">
        <f>AC40+AG39</f>
        <v>322741.33333333337</v>
      </c>
      <c r="AJ40" s="62">
        <f>AG40+AJ39</f>
        <v>350777.12133333337</v>
      </c>
      <c r="AM40" s="62">
        <f>AJ40+AM39</f>
        <v>381590.22133333335</v>
      </c>
    </row>
    <row r="41" spans="1:40" x14ac:dyDescent="0.2">
      <c r="C41" s="245">
        <f>SUM(C8:C35)</f>
        <v>28709.700000000004</v>
      </c>
      <c r="F41" s="245">
        <f>SUM(F8:F34)+C39</f>
        <v>60247.4</v>
      </c>
      <c r="I41" s="245">
        <f>SUM(I8:I36)+F40</f>
        <v>92486</v>
      </c>
      <c r="M41" s="245">
        <f>SUM(M8:M29)+I40</f>
        <v>118414.6</v>
      </c>
      <c r="P41" s="245">
        <f>SUM(P8:P13)+M40</f>
        <v>133529.19999999998</v>
      </c>
      <c r="S41" s="245">
        <f>SUM(S8:S37)+P40</f>
        <v>195289</v>
      </c>
      <c r="U41" s="62">
        <f>SUM(S8:S32)+36</f>
        <v>29011.399999999994</v>
      </c>
      <c r="W41" s="245">
        <f>SUM(W8:W37)+S40</f>
        <v>228905.03333333333</v>
      </c>
      <c r="Z41" s="245">
        <f>SUM(Z8:Z34)+W40</f>
        <v>258663.43333333335</v>
      </c>
      <c r="AC41" s="245">
        <f>SUM(AC8:AC31)+Z40</f>
        <v>287191.33333333337</v>
      </c>
      <c r="AG41" s="245">
        <f>SUM(AG8:AG36)+AC40</f>
        <v>320864.13333333336</v>
      </c>
      <c r="AJ41" s="245">
        <f>SUM(AJ8:AJ33)+AG40</f>
        <v>346958.0213333334</v>
      </c>
      <c r="AM41" s="245">
        <f>SUM(AM8:AM31)+AJ40</f>
        <v>374470.72133333335</v>
      </c>
    </row>
    <row r="42" spans="1:40" x14ac:dyDescent="0.2">
      <c r="M42" s="62"/>
      <c r="P42" s="62"/>
      <c r="W42" s="62"/>
      <c r="AG42" s="245"/>
    </row>
    <row r="43" spans="1:40" x14ac:dyDescent="0.2">
      <c r="F43" s="62"/>
      <c r="I43" s="62"/>
      <c r="M43" s="62"/>
      <c r="T43" s="62"/>
      <c r="AG43" s="62"/>
    </row>
    <row r="44" spans="1:40" x14ac:dyDescent="0.2">
      <c r="M44" s="62"/>
      <c r="P44" s="62"/>
      <c r="S44" s="246"/>
      <c r="T44" s="62"/>
      <c r="AK44" s="62"/>
    </row>
    <row r="45" spans="1:40" x14ac:dyDescent="0.2">
      <c r="M45" s="62"/>
      <c r="P45" s="62"/>
      <c r="S45" s="62"/>
      <c r="T45" s="62"/>
    </row>
    <row r="46" spans="1:40" x14ac:dyDescent="0.2">
      <c r="A46" s="266"/>
      <c r="B46" s="267"/>
      <c r="C46" s="267"/>
      <c r="D46" s="267"/>
      <c r="E46" s="267"/>
      <c r="F46" s="267"/>
      <c r="G46" s="267"/>
      <c r="H46" s="267"/>
      <c r="I46" s="266"/>
      <c r="J46" s="267"/>
      <c r="K46" s="267"/>
      <c r="L46" s="267"/>
      <c r="M46" s="267"/>
      <c r="N46" s="267"/>
      <c r="O46" s="267"/>
      <c r="P46" s="267"/>
      <c r="Q46" s="267"/>
      <c r="R46" s="267"/>
      <c r="S46" s="267"/>
      <c r="T46" s="267"/>
      <c r="U46" s="267"/>
      <c r="V46" s="267"/>
      <c r="W46" s="267"/>
    </row>
    <row r="47" spans="1:40" ht="15.75" x14ac:dyDescent="0.25">
      <c r="L47" s="263"/>
      <c r="P47" s="62"/>
      <c r="S47" s="259"/>
      <c r="T47" s="259"/>
      <c r="U47" s="260"/>
    </row>
    <row r="48" spans="1:40" x14ac:dyDescent="0.2">
      <c r="A48" s="62"/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</row>
    <row r="49" spans="20:20" x14ac:dyDescent="0.2">
      <c r="T49" s="62"/>
    </row>
  </sheetData>
  <mergeCells count="20">
    <mergeCell ref="AE2:AM2"/>
    <mergeCell ref="A4:A7"/>
    <mergeCell ref="B4:D4"/>
    <mergeCell ref="E4:G4"/>
    <mergeCell ref="H4:J4"/>
    <mergeCell ref="K4:K7"/>
    <mergeCell ref="L4:N4"/>
    <mergeCell ref="AE4:AE7"/>
    <mergeCell ref="AF4:AH4"/>
    <mergeCell ref="AI4:AK4"/>
    <mergeCell ref="AL4:AN4"/>
    <mergeCell ref="O4:Q4"/>
    <mergeCell ref="R4:T4"/>
    <mergeCell ref="U4:U7"/>
    <mergeCell ref="V4:X4"/>
    <mergeCell ref="Y4:AA4"/>
    <mergeCell ref="AB4:AD4"/>
    <mergeCell ref="A2:I2"/>
    <mergeCell ref="K2:S2"/>
    <mergeCell ref="U2:AC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9">
    <tabColor rgb="FF7030A0"/>
  </sheetPr>
  <dimension ref="A1:AT49"/>
  <sheetViews>
    <sheetView zoomScaleNormal="100" workbookViewId="0">
      <selection activeCell="H42" sqref="H42"/>
    </sheetView>
  </sheetViews>
  <sheetFormatPr defaultRowHeight="12.75" x14ac:dyDescent="0.2"/>
  <sheetData>
    <row r="1" spans="1:46" x14ac:dyDescent="0.2">
      <c r="B1">
        <v>30</v>
      </c>
      <c r="C1">
        <v>980.6</v>
      </c>
    </row>
    <row r="2" spans="1:46" ht="15.75" x14ac:dyDescent="0.25">
      <c r="A2" s="533" t="s">
        <v>204</v>
      </c>
      <c r="B2" s="534"/>
      <c r="C2" s="534"/>
      <c r="D2" s="534"/>
      <c r="E2" s="534"/>
      <c r="F2" s="534"/>
      <c r="G2" s="534"/>
      <c r="H2" s="534"/>
      <c r="I2" s="534"/>
      <c r="J2" s="18"/>
      <c r="K2" s="533" t="s">
        <v>205</v>
      </c>
      <c r="L2" s="534"/>
      <c r="M2" s="534"/>
      <c r="N2" s="534"/>
      <c r="O2" s="534"/>
      <c r="P2" s="534"/>
      <c r="Q2" s="534"/>
      <c r="R2" s="534"/>
      <c r="S2" s="534"/>
      <c r="U2" s="533" t="s">
        <v>206</v>
      </c>
      <c r="V2" s="534"/>
      <c r="W2" s="534"/>
      <c r="X2" s="534"/>
      <c r="Y2" s="534"/>
      <c r="Z2" s="534"/>
      <c r="AA2" s="534"/>
      <c r="AB2" s="534"/>
      <c r="AC2" s="534"/>
      <c r="AE2" s="533" t="s">
        <v>207</v>
      </c>
      <c r="AF2" s="534"/>
      <c r="AG2" s="534"/>
      <c r="AH2" s="534"/>
      <c r="AI2" s="534"/>
      <c r="AJ2" s="534"/>
      <c r="AK2" s="534"/>
      <c r="AL2" s="534"/>
      <c r="AM2" s="534"/>
    </row>
    <row r="3" spans="1:46" ht="15" x14ac:dyDescent="0.2">
      <c r="A3" s="1"/>
      <c r="B3" s="1">
        <v>31</v>
      </c>
      <c r="C3" s="1">
        <f>C1+(C16-C1)/10</f>
        <v>981.14</v>
      </c>
      <c r="D3" s="1"/>
      <c r="E3" s="1"/>
      <c r="F3" s="1"/>
      <c r="G3" s="1"/>
      <c r="H3" s="1"/>
      <c r="I3" s="1"/>
      <c r="J3" s="1"/>
      <c r="K3" s="73"/>
      <c r="L3" s="1"/>
      <c r="M3" s="1"/>
      <c r="N3" s="1"/>
    </row>
    <row r="4" spans="1:46" ht="15" x14ac:dyDescent="0.2">
      <c r="A4" s="525" t="s">
        <v>48</v>
      </c>
      <c r="B4" s="535" t="s">
        <v>55</v>
      </c>
      <c r="C4" s="536"/>
      <c r="D4" s="537"/>
      <c r="E4" s="535" t="s">
        <v>56</v>
      </c>
      <c r="F4" s="538"/>
      <c r="G4" s="539"/>
      <c r="H4" s="535" t="s">
        <v>57</v>
      </c>
      <c r="I4" s="538"/>
      <c r="J4" s="539"/>
      <c r="K4" s="540" t="s">
        <v>48</v>
      </c>
      <c r="L4" s="528" t="s">
        <v>58</v>
      </c>
      <c r="M4" s="529"/>
      <c r="N4" s="530"/>
      <c r="O4" s="528" t="s">
        <v>59</v>
      </c>
      <c r="P4" s="531"/>
      <c r="Q4" s="532"/>
      <c r="R4" s="528" t="s">
        <v>60</v>
      </c>
      <c r="S4" s="531"/>
      <c r="T4" s="532"/>
      <c r="U4" s="525" t="s">
        <v>48</v>
      </c>
      <c r="V4" s="528" t="s">
        <v>61</v>
      </c>
      <c r="W4" s="529"/>
      <c r="X4" s="530"/>
      <c r="Y4" s="528" t="s">
        <v>62</v>
      </c>
      <c r="Z4" s="531"/>
      <c r="AA4" s="532"/>
      <c r="AB4" s="528" t="s">
        <v>53</v>
      </c>
      <c r="AC4" s="531"/>
      <c r="AD4" s="532"/>
      <c r="AE4" s="525" t="s">
        <v>48</v>
      </c>
      <c r="AF4" s="535" t="s">
        <v>45</v>
      </c>
      <c r="AG4" s="538"/>
      <c r="AH4" s="539"/>
      <c r="AI4" s="535" t="s">
        <v>46</v>
      </c>
      <c r="AJ4" s="538"/>
      <c r="AK4" s="539"/>
      <c r="AL4" s="535" t="s">
        <v>47</v>
      </c>
      <c r="AM4" s="538"/>
      <c r="AN4" s="539"/>
    </row>
    <row r="5" spans="1:46" ht="15" x14ac:dyDescent="0.2">
      <c r="A5" s="526"/>
      <c r="B5" s="2" t="s">
        <v>49</v>
      </c>
      <c r="C5" s="3" t="s">
        <v>0</v>
      </c>
      <c r="D5" s="4" t="s">
        <v>54</v>
      </c>
      <c r="E5" s="2" t="s">
        <v>49</v>
      </c>
      <c r="F5" s="3" t="s">
        <v>0</v>
      </c>
      <c r="G5" s="4" t="s">
        <v>54</v>
      </c>
      <c r="H5" s="2" t="s">
        <v>50</v>
      </c>
      <c r="I5" s="3" t="s">
        <v>0</v>
      </c>
      <c r="J5" s="4" t="s">
        <v>54</v>
      </c>
      <c r="K5" s="541"/>
      <c r="L5" s="12" t="s">
        <v>50</v>
      </c>
      <c r="M5" s="5" t="s">
        <v>0</v>
      </c>
      <c r="N5" s="13" t="s">
        <v>54</v>
      </c>
      <c r="O5" s="2" t="s">
        <v>50</v>
      </c>
      <c r="P5" s="3" t="s">
        <v>0</v>
      </c>
      <c r="Q5" s="4" t="s">
        <v>54</v>
      </c>
      <c r="R5" s="12" t="s">
        <v>50</v>
      </c>
      <c r="S5" s="5" t="s">
        <v>0</v>
      </c>
      <c r="T5" s="13" t="s">
        <v>54</v>
      </c>
      <c r="U5" s="526"/>
      <c r="V5" s="12" t="s">
        <v>50</v>
      </c>
      <c r="W5" s="5" t="s">
        <v>0</v>
      </c>
      <c r="X5" s="13" t="s">
        <v>54</v>
      </c>
      <c r="Y5" s="12" t="s">
        <v>50</v>
      </c>
      <c r="Z5" s="5" t="s">
        <v>0</v>
      </c>
      <c r="AA5" s="13" t="s">
        <v>54</v>
      </c>
      <c r="AB5" s="12" t="s">
        <v>50</v>
      </c>
      <c r="AC5" s="5" t="s">
        <v>0</v>
      </c>
      <c r="AD5" s="13" t="s">
        <v>54</v>
      </c>
      <c r="AE5" s="526"/>
      <c r="AF5" s="2" t="s">
        <v>49</v>
      </c>
      <c r="AG5" s="3" t="s">
        <v>0</v>
      </c>
      <c r="AH5" s="4" t="s">
        <v>54</v>
      </c>
      <c r="AI5" s="2" t="s">
        <v>49</v>
      </c>
      <c r="AJ5" s="3" t="s">
        <v>0</v>
      </c>
      <c r="AK5" s="4" t="s">
        <v>54</v>
      </c>
      <c r="AL5" s="2" t="s">
        <v>49</v>
      </c>
      <c r="AM5" s="3" t="s">
        <v>0</v>
      </c>
      <c r="AN5" s="4" t="s">
        <v>54</v>
      </c>
    </row>
    <row r="6" spans="1:46" ht="15" x14ac:dyDescent="0.2">
      <c r="A6" s="526"/>
      <c r="B6" s="5" t="s">
        <v>52</v>
      </c>
      <c r="C6" s="6" t="s">
        <v>3</v>
      </c>
      <c r="D6" s="7" t="s">
        <v>3</v>
      </c>
      <c r="E6" s="5" t="s">
        <v>52</v>
      </c>
      <c r="F6" s="6" t="s">
        <v>3</v>
      </c>
      <c r="G6" s="7" t="s">
        <v>3</v>
      </c>
      <c r="H6" s="5" t="s">
        <v>51</v>
      </c>
      <c r="I6" s="6" t="s">
        <v>3</v>
      </c>
      <c r="J6" s="7" t="s">
        <v>3</v>
      </c>
      <c r="K6" s="541"/>
      <c r="L6" s="5" t="s">
        <v>51</v>
      </c>
      <c r="M6" s="6" t="s">
        <v>3</v>
      </c>
      <c r="N6" s="7" t="s">
        <v>3</v>
      </c>
      <c r="O6" s="5" t="s">
        <v>51</v>
      </c>
      <c r="P6" s="6" t="s">
        <v>3</v>
      </c>
      <c r="Q6" s="7" t="s">
        <v>3</v>
      </c>
      <c r="R6" s="5" t="s">
        <v>51</v>
      </c>
      <c r="S6" s="6" t="s">
        <v>3</v>
      </c>
      <c r="T6" s="7" t="s">
        <v>3</v>
      </c>
      <c r="U6" s="526"/>
      <c r="V6" s="5" t="s">
        <v>51</v>
      </c>
      <c r="W6" s="6" t="s">
        <v>3</v>
      </c>
      <c r="X6" s="7" t="s">
        <v>3</v>
      </c>
      <c r="Y6" s="5" t="s">
        <v>51</v>
      </c>
      <c r="Z6" s="6" t="s">
        <v>3</v>
      </c>
      <c r="AA6" s="7" t="s">
        <v>3</v>
      </c>
      <c r="AB6" s="5" t="s">
        <v>51</v>
      </c>
      <c r="AC6" s="6" t="s">
        <v>3</v>
      </c>
      <c r="AD6" s="7" t="s">
        <v>3</v>
      </c>
      <c r="AE6" s="526"/>
      <c r="AF6" s="5" t="s">
        <v>52</v>
      </c>
      <c r="AG6" s="6" t="s">
        <v>3</v>
      </c>
      <c r="AH6" s="7" t="s">
        <v>3</v>
      </c>
      <c r="AI6" s="5" t="s">
        <v>52</v>
      </c>
      <c r="AJ6" s="6" t="s">
        <v>3</v>
      </c>
      <c r="AK6" s="7" t="s">
        <v>3</v>
      </c>
      <c r="AL6" s="5" t="s">
        <v>52</v>
      </c>
      <c r="AM6" s="6" t="s">
        <v>3</v>
      </c>
      <c r="AN6" s="7" t="s">
        <v>3</v>
      </c>
    </row>
    <row r="7" spans="1:46" ht="15" x14ac:dyDescent="0.2">
      <c r="A7" s="527"/>
      <c r="B7" s="8" t="s">
        <v>9</v>
      </c>
      <c r="C7" s="9" t="s">
        <v>6</v>
      </c>
      <c r="D7" s="10" t="s">
        <v>6</v>
      </c>
      <c r="E7" s="8" t="s">
        <v>9</v>
      </c>
      <c r="F7" s="9" t="s">
        <v>6</v>
      </c>
      <c r="G7" s="10" t="s">
        <v>6</v>
      </c>
      <c r="H7" s="8" t="s">
        <v>9</v>
      </c>
      <c r="I7" s="9" t="s">
        <v>6</v>
      </c>
      <c r="J7" s="10" t="s">
        <v>6</v>
      </c>
      <c r="K7" s="542"/>
      <c r="L7" s="8" t="s">
        <v>9</v>
      </c>
      <c r="M7" s="9" t="s">
        <v>6</v>
      </c>
      <c r="N7" s="10" t="s">
        <v>6</v>
      </c>
      <c r="O7" s="5" t="s">
        <v>9</v>
      </c>
      <c r="P7" s="6" t="s">
        <v>6</v>
      </c>
      <c r="Q7" s="7" t="s">
        <v>6</v>
      </c>
      <c r="R7" s="5" t="s">
        <v>9</v>
      </c>
      <c r="S7" s="6" t="s">
        <v>6</v>
      </c>
      <c r="T7" s="7" t="s">
        <v>6</v>
      </c>
      <c r="U7" s="527"/>
      <c r="V7" s="5" t="s">
        <v>9</v>
      </c>
      <c r="W7" s="6" t="s">
        <v>6</v>
      </c>
      <c r="X7" s="11" t="s">
        <v>6</v>
      </c>
      <c r="Y7" s="8" t="s">
        <v>9</v>
      </c>
      <c r="Z7" s="9" t="s">
        <v>6</v>
      </c>
      <c r="AA7" s="10" t="s">
        <v>6</v>
      </c>
      <c r="AB7" s="8" t="s">
        <v>9</v>
      </c>
      <c r="AC7" s="9" t="s">
        <v>6</v>
      </c>
      <c r="AD7" s="10" t="s">
        <v>6</v>
      </c>
      <c r="AE7" s="527"/>
      <c r="AF7" s="8" t="s">
        <v>9</v>
      </c>
      <c r="AG7" s="9" t="s">
        <v>6</v>
      </c>
      <c r="AH7" s="10" t="s">
        <v>6</v>
      </c>
      <c r="AI7" s="8" t="s">
        <v>9</v>
      </c>
      <c r="AJ7" s="9" t="s">
        <v>6</v>
      </c>
      <c r="AK7" s="10" t="s">
        <v>6</v>
      </c>
      <c r="AL7" s="8" t="s">
        <v>9</v>
      </c>
      <c r="AM7" s="9" t="s">
        <v>6</v>
      </c>
      <c r="AN7" s="10" t="s">
        <v>6</v>
      </c>
    </row>
    <row r="8" spans="1:46" x14ac:dyDescent="0.2">
      <c r="A8" s="20">
        <v>1</v>
      </c>
      <c r="B8" s="194">
        <v>13.5</v>
      </c>
      <c r="C8" s="153">
        <v>980.9</v>
      </c>
      <c r="D8" s="14"/>
      <c r="E8" s="16">
        <v>14.3</v>
      </c>
      <c r="F8" s="101">
        <v>1024.3</v>
      </c>
      <c r="G8" s="15">
        <v>2.5</v>
      </c>
      <c r="H8" s="15">
        <v>14.8</v>
      </c>
      <c r="I8" s="192">
        <v>1054.2</v>
      </c>
      <c r="J8" s="16">
        <v>-1.9</v>
      </c>
      <c r="K8" s="74">
        <v>1</v>
      </c>
      <c r="L8" s="261">
        <v>15</v>
      </c>
      <c r="M8" s="151">
        <v>1079.5</v>
      </c>
      <c r="N8" s="16"/>
      <c r="O8" s="261">
        <v>15.2</v>
      </c>
      <c r="P8" s="151">
        <v>1091.9000000000001</v>
      </c>
      <c r="Q8" s="15"/>
      <c r="R8" s="16">
        <v>16.2</v>
      </c>
      <c r="S8" s="101">
        <v>1167.5999999999999</v>
      </c>
      <c r="T8" s="16">
        <v>0.1</v>
      </c>
      <c r="U8" s="20">
        <v>1</v>
      </c>
      <c r="V8" s="16"/>
      <c r="W8" s="151">
        <v>1161.8</v>
      </c>
      <c r="X8" s="16"/>
      <c r="Y8" s="15">
        <v>15.8</v>
      </c>
      <c r="Z8" s="101">
        <v>1138.9000000000001</v>
      </c>
      <c r="AA8" s="16">
        <v>-0.8</v>
      </c>
      <c r="AB8" s="16">
        <v>15.4</v>
      </c>
      <c r="AC8" s="101">
        <v>1104.9000000000001</v>
      </c>
      <c r="AD8" s="16">
        <v>2.6</v>
      </c>
      <c r="AE8" s="20">
        <v>1</v>
      </c>
      <c r="AF8" s="16"/>
      <c r="AG8" s="151">
        <v>986.6</v>
      </c>
      <c r="AH8" s="16"/>
      <c r="AI8" s="16">
        <v>13.3</v>
      </c>
      <c r="AJ8" s="101">
        <v>952.9</v>
      </c>
      <c r="AK8" s="16">
        <v>-0.8</v>
      </c>
      <c r="AL8" s="101">
        <v>13.4</v>
      </c>
      <c r="AM8" s="101">
        <v>962.9</v>
      </c>
      <c r="AN8" s="112">
        <v>2.2999999999999998</v>
      </c>
    </row>
    <row r="9" spans="1:46" x14ac:dyDescent="0.2">
      <c r="A9" s="20">
        <v>2</v>
      </c>
      <c r="B9" s="15"/>
      <c r="C9" s="153">
        <v>980.3</v>
      </c>
      <c r="D9" s="14"/>
      <c r="E9" s="16">
        <v>14.3</v>
      </c>
      <c r="F9" s="101">
        <v>1023.3</v>
      </c>
      <c r="G9" s="16">
        <v>-1</v>
      </c>
      <c r="H9" s="16">
        <v>14.8</v>
      </c>
      <c r="I9" s="101">
        <v>1055.4000000000001</v>
      </c>
      <c r="J9" s="16">
        <v>1.2</v>
      </c>
      <c r="K9" s="74">
        <v>2</v>
      </c>
      <c r="L9" s="16"/>
      <c r="M9" s="151">
        <v>1079</v>
      </c>
      <c r="N9" s="15"/>
      <c r="O9" s="16">
        <v>15.2</v>
      </c>
      <c r="P9" s="113">
        <v>1092.2</v>
      </c>
      <c r="Q9" s="15">
        <v>0.3</v>
      </c>
      <c r="R9" s="16">
        <v>16.2</v>
      </c>
      <c r="S9" s="101">
        <v>1171.7</v>
      </c>
      <c r="T9" s="16">
        <v>4.0999999999999996</v>
      </c>
      <c r="U9" s="20">
        <v>2</v>
      </c>
      <c r="V9" s="16"/>
      <c r="W9" s="151">
        <v>1161.4000000000001</v>
      </c>
      <c r="X9" s="16"/>
      <c r="Y9" s="15">
        <v>15.8</v>
      </c>
      <c r="Z9" s="101">
        <v>1136.7</v>
      </c>
      <c r="AA9" s="15">
        <v>-2.2000000000000002</v>
      </c>
      <c r="AB9" s="16"/>
      <c r="AC9" s="151">
        <v>1098.7</v>
      </c>
      <c r="AD9" s="16"/>
      <c r="AE9" s="20">
        <v>2</v>
      </c>
      <c r="AF9" s="15">
        <v>13.7</v>
      </c>
      <c r="AG9" s="101">
        <v>986.1</v>
      </c>
      <c r="AH9" s="16">
        <v>-0.5</v>
      </c>
      <c r="AI9" s="15">
        <v>13.2</v>
      </c>
      <c r="AJ9" s="101">
        <v>949.1</v>
      </c>
      <c r="AK9" s="16">
        <v>-3.8</v>
      </c>
      <c r="AL9" s="101"/>
      <c r="AM9" s="294">
        <v>964.7</v>
      </c>
      <c r="AN9" s="112"/>
    </row>
    <row r="10" spans="1:46" x14ac:dyDescent="0.2">
      <c r="A10" s="20">
        <v>3</v>
      </c>
      <c r="B10" s="15"/>
      <c r="C10" s="153">
        <v>978.4</v>
      </c>
      <c r="D10" s="14"/>
      <c r="E10" s="16">
        <v>14.3</v>
      </c>
      <c r="F10" s="101">
        <v>1028.0999999999999</v>
      </c>
      <c r="G10" s="16">
        <v>4.8</v>
      </c>
      <c r="H10" s="16">
        <v>14.8</v>
      </c>
      <c r="I10" s="101">
        <v>1054.8</v>
      </c>
      <c r="J10" s="16">
        <v>-0.6</v>
      </c>
      <c r="K10" s="74">
        <v>3</v>
      </c>
      <c r="L10" s="16">
        <v>15</v>
      </c>
      <c r="M10" s="101">
        <v>1080.5999999999999</v>
      </c>
      <c r="N10" s="16">
        <v>1.6</v>
      </c>
      <c r="O10" s="16">
        <v>15.2</v>
      </c>
      <c r="P10" s="101">
        <v>1092.2</v>
      </c>
      <c r="Q10" s="15"/>
      <c r="R10" s="101"/>
      <c r="S10" s="151">
        <v>1171.0999999999999</v>
      </c>
      <c r="T10" s="16"/>
      <c r="U10" s="20">
        <v>3</v>
      </c>
      <c r="V10" s="16">
        <v>16.2</v>
      </c>
      <c r="W10" s="192">
        <v>1161</v>
      </c>
      <c r="X10" s="16">
        <v>-0.4</v>
      </c>
      <c r="Y10" s="15">
        <v>15.8</v>
      </c>
      <c r="Z10" s="101">
        <v>1138.9000000000001</v>
      </c>
      <c r="AA10" s="15">
        <v>2.2000000000000002</v>
      </c>
      <c r="AB10" s="15"/>
      <c r="AC10" s="151">
        <v>1096.5</v>
      </c>
      <c r="AD10" s="16"/>
      <c r="AE10" s="20">
        <v>3</v>
      </c>
      <c r="AF10" s="16">
        <v>13.7</v>
      </c>
      <c r="AG10" s="101">
        <v>987.2</v>
      </c>
      <c r="AH10" s="16">
        <v>1.1000000000000001</v>
      </c>
      <c r="AI10" s="15">
        <v>13.2</v>
      </c>
      <c r="AJ10" s="101">
        <v>951.3</v>
      </c>
      <c r="AK10" s="15">
        <v>2.2000000000000002</v>
      </c>
      <c r="AL10" s="112"/>
      <c r="AM10" s="294">
        <v>965.7</v>
      </c>
      <c r="AN10" s="112"/>
    </row>
    <row r="11" spans="1:46" x14ac:dyDescent="0.2">
      <c r="A11" s="20">
        <v>4</v>
      </c>
      <c r="B11" s="15"/>
      <c r="C11" s="153">
        <v>981.1</v>
      </c>
      <c r="D11" s="14"/>
      <c r="E11" s="16"/>
      <c r="F11" s="151">
        <v>1025.4000000000001</v>
      </c>
      <c r="G11" s="16"/>
      <c r="H11" s="16"/>
      <c r="I11" s="151">
        <v>1050.3</v>
      </c>
      <c r="J11" s="16"/>
      <c r="K11" s="74">
        <v>4</v>
      </c>
      <c r="L11" s="16">
        <v>15.1</v>
      </c>
      <c r="M11" s="101">
        <v>1082</v>
      </c>
      <c r="N11" s="15">
        <v>1.4</v>
      </c>
      <c r="O11" s="16">
        <v>15.2</v>
      </c>
      <c r="P11" s="101">
        <v>1090.2</v>
      </c>
      <c r="Q11" s="16">
        <v>-2</v>
      </c>
      <c r="R11" s="101"/>
      <c r="S11" s="188">
        <v>1175.4000000000001</v>
      </c>
      <c r="T11" s="151"/>
      <c r="U11" s="20">
        <v>4</v>
      </c>
      <c r="V11" s="16">
        <v>16.2</v>
      </c>
      <c r="W11" s="101">
        <v>1161.3</v>
      </c>
      <c r="X11" s="16">
        <v>0.3</v>
      </c>
      <c r="Y11" s="15">
        <v>15.8</v>
      </c>
      <c r="Z11" s="101">
        <v>1137</v>
      </c>
      <c r="AA11" s="16">
        <v>-1.9</v>
      </c>
      <c r="AB11" s="15">
        <v>15.2</v>
      </c>
      <c r="AC11" s="101">
        <v>1093</v>
      </c>
      <c r="AD11" s="16">
        <v>-3.5</v>
      </c>
      <c r="AE11" s="20">
        <v>4</v>
      </c>
      <c r="AF11" s="16">
        <v>13.7</v>
      </c>
      <c r="AG11" s="101">
        <v>984</v>
      </c>
      <c r="AH11" s="16">
        <v>-3.2</v>
      </c>
      <c r="AI11" s="15"/>
      <c r="AJ11" s="151">
        <v>952.6</v>
      </c>
      <c r="AK11" s="15"/>
      <c r="AL11" s="112">
        <v>13.5</v>
      </c>
      <c r="AM11" s="295">
        <v>967.2</v>
      </c>
      <c r="AN11" s="101">
        <f>AM11-AM10</f>
        <v>1.5</v>
      </c>
    </row>
    <row r="12" spans="1:46" x14ac:dyDescent="0.2">
      <c r="A12" s="20">
        <v>5</v>
      </c>
      <c r="B12" s="15"/>
      <c r="C12" s="153">
        <v>984.9</v>
      </c>
      <c r="D12" s="15"/>
      <c r="E12" s="16"/>
      <c r="F12" s="151">
        <v>1030.3</v>
      </c>
      <c r="G12" s="15"/>
      <c r="H12" s="16"/>
      <c r="I12" s="151">
        <v>1051</v>
      </c>
      <c r="J12" s="16"/>
      <c r="K12" s="74">
        <v>5</v>
      </c>
      <c r="L12" s="15">
        <v>15.1</v>
      </c>
      <c r="M12" s="101">
        <v>1082.9000000000001</v>
      </c>
      <c r="N12" s="16">
        <v>0.9</v>
      </c>
      <c r="O12" s="16">
        <v>15.2</v>
      </c>
      <c r="P12" s="101">
        <v>1092.2</v>
      </c>
      <c r="Q12" s="16">
        <v>2</v>
      </c>
      <c r="R12" s="101">
        <v>16.399999999999999</v>
      </c>
      <c r="S12" s="113">
        <v>1182</v>
      </c>
      <c r="T12" s="101">
        <v>6.6</v>
      </c>
      <c r="U12" s="20">
        <v>5</v>
      </c>
      <c r="V12" s="16">
        <v>16.2</v>
      </c>
      <c r="W12" s="101">
        <v>1164.7</v>
      </c>
      <c r="X12" s="16">
        <v>3.4</v>
      </c>
      <c r="Y12" s="16"/>
      <c r="Z12" s="151">
        <v>1132.0999999999999</v>
      </c>
      <c r="AA12" s="15"/>
      <c r="AB12" s="15">
        <v>15.2</v>
      </c>
      <c r="AC12" s="101">
        <v>1091.2</v>
      </c>
      <c r="AD12" s="16">
        <v>-1.8</v>
      </c>
      <c r="AE12" s="20">
        <v>5</v>
      </c>
      <c r="AF12" s="16">
        <v>13.6</v>
      </c>
      <c r="AG12" s="101">
        <v>980.1</v>
      </c>
      <c r="AH12" s="16">
        <v>-3.9</v>
      </c>
      <c r="AI12" s="15"/>
      <c r="AJ12" s="151">
        <v>950.5</v>
      </c>
      <c r="AK12" s="15"/>
      <c r="AL12" s="112">
        <v>13.5</v>
      </c>
      <c r="AM12" s="296">
        <v>969.2</v>
      </c>
      <c r="AN12" s="101">
        <f>AM12-AM11</f>
        <v>2</v>
      </c>
    </row>
    <row r="13" spans="1:46" ht="15" x14ac:dyDescent="0.25">
      <c r="A13" s="20">
        <v>6</v>
      </c>
      <c r="B13" s="15"/>
      <c r="C13" s="153">
        <v>987.4</v>
      </c>
      <c r="D13" s="15"/>
      <c r="E13" s="16">
        <v>14.4</v>
      </c>
      <c r="F13" s="101">
        <v>1033.4000000000001</v>
      </c>
      <c r="G13" s="16">
        <v>3.1</v>
      </c>
      <c r="H13" s="16">
        <v>14.7</v>
      </c>
      <c r="I13" s="101">
        <v>1052.9000000000001</v>
      </c>
      <c r="J13" s="16">
        <v>1.9</v>
      </c>
      <c r="K13" s="74">
        <v>6</v>
      </c>
      <c r="L13" s="15">
        <v>15.1</v>
      </c>
      <c r="M13" s="101">
        <v>1083.4000000000001</v>
      </c>
      <c r="N13" s="15">
        <v>0.5</v>
      </c>
      <c r="O13" s="16"/>
      <c r="P13" s="151">
        <v>1089</v>
      </c>
      <c r="Q13" s="16"/>
      <c r="R13" s="101">
        <v>16.600000000000001</v>
      </c>
      <c r="S13" s="101">
        <v>1191.3</v>
      </c>
      <c r="T13" s="101">
        <v>9.3000000000000007</v>
      </c>
      <c r="U13" s="20">
        <v>6</v>
      </c>
      <c r="V13" s="16">
        <v>16.2</v>
      </c>
      <c r="W13" s="113">
        <v>1163.8</v>
      </c>
      <c r="X13" s="16">
        <v>-0.9</v>
      </c>
      <c r="Y13" s="16"/>
      <c r="Z13" s="151">
        <v>1124</v>
      </c>
      <c r="AA13" s="16"/>
      <c r="AB13" s="16">
        <v>15.1</v>
      </c>
      <c r="AC13" s="101">
        <v>1088.4000000000001</v>
      </c>
      <c r="AD13" s="16">
        <v>-2.8</v>
      </c>
      <c r="AE13" s="20">
        <v>6</v>
      </c>
      <c r="AF13" s="16">
        <v>13.5</v>
      </c>
      <c r="AG13" s="101">
        <v>973.5</v>
      </c>
      <c r="AH13" s="16">
        <v>-6.6</v>
      </c>
      <c r="AI13" s="15"/>
      <c r="AJ13" s="188">
        <v>948.1</v>
      </c>
      <c r="AK13" s="15"/>
      <c r="AL13" s="112">
        <v>13.5</v>
      </c>
      <c r="AM13" s="295">
        <v>968.4</v>
      </c>
      <c r="AN13" s="101">
        <f>AM13-AM12</f>
        <v>-0.80000000000006821</v>
      </c>
      <c r="AP13" s="292"/>
      <c r="AQ13" s="293"/>
      <c r="AR13" s="293"/>
      <c r="AS13" s="293"/>
      <c r="AT13" s="293"/>
    </row>
    <row r="14" spans="1:46" x14ac:dyDescent="0.2">
      <c r="A14" s="20">
        <v>7</v>
      </c>
      <c r="B14" s="15"/>
      <c r="C14" s="153">
        <v>986.3</v>
      </c>
      <c r="D14" s="14"/>
      <c r="E14" s="16">
        <v>14.4</v>
      </c>
      <c r="F14" s="101">
        <v>1033.8</v>
      </c>
      <c r="G14" s="16">
        <v>0.4</v>
      </c>
      <c r="H14" s="16">
        <v>14.7</v>
      </c>
      <c r="I14" s="101">
        <v>1052.0999999999999</v>
      </c>
      <c r="J14" s="16">
        <v>-0.8</v>
      </c>
      <c r="K14" s="74">
        <v>7</v>
      </c>
      <c r="L14" s="16">
        <v>15.1</v>
      </c>
      <c r="M14" s="101">
        <v>1083.0999999999999</v>
      </c>
      <c r="N14" s="16">
        <v>-0.3</v>
      </c>
      <c r="O14" s="16"/>
      <c r="P14" s="188">
        <v>1092.8</v>
      </c>
      <c r="Q14" s="16"/>
      <c r="R14" s="101">
        <v>16.600000000000001</v>
      </c>
      <c r="S14" s="101">
        <v>1193.2</v>
      </c>
      <c r="T14" s="101">
        <v>1.9</v>
      </c>
      <c r="U14" s="20">
        <v>7</v>
      </c>
      <c r="V14" s="16">
        <v>16.2</v>
      </c>
      <c r="W14" s="101">
        <v>1162.2</v>
      </c>
      <c r="X14" s="16">
        <v>-1.6</v>
      </c>
      <c r="Y14" s="16">
        <v>15.6</v>
      </c>
      <c r="Z14" s="101">
        <v>1124.5</v>
      </c>
      <c r="AA14" s="15">
        <v>0.5</v>
      </c>
      <c r="AB14" s="16">
        <v>15.1</v>
      </c>
      <c r="AC14" s="101">
        <v>1086.5</v>
      </c>
      <c r="AD14" s="16">
        <v>-1.9</v>
      </c>
      <c r="AE14" s="20">
        <v>7</v>
      </c>
      <c r="AF14" s="16"/>
      <c r="AG14" s="151">
        <v>971.1</v>
      </c>
      <c r="AH14" s="16"/>
      <c r="AI14" s="16">
        <v>13.2</v>
      </c>
      <c r="AJ14" s="101">
        <v>948.8</v>
      </c>
      <c r="AK14" s="16">
        <v>0.7</v>
      </c>
      <c r="AL14" s="101">
        <v>13.5</v>
      </c>
      <c r="AM14" s="295">
        <v>972.8</v>
      </c>
      <c r="AN14" s="101">
        <f>AM14-AM13</f>
        <v>4.3999999999999773</v>
      </c>
    </row>
    <row r="15" spans="1:46" x14ac:dyDescent="0.2">
      <c r="A15" s="20">
        <v>8</v>
      </c>
      <c r="B15" s="16"/>
      <c r="C15" s="153">
        <v>986.6</v>
      </c>
      <c r="D15" s="15"/>
      <c r="E15" s="16">
        <v>14.5</v>
      </c>
      <c r="F15" s="101">
        <v>1036.5</v>
      </c>
      <c r="G15" s="15">
        <v>2.7</v>
      </c>
      <c r="H15" s="16"/>
      <c r="I15" s="151">
        <v>1053.2</v>
      </c>
      <c r="J15" s="16"/>
      <c r="K15" s="74">
        <v>8</v>
      </c>
      <c r="L15" s="16"/>
      <c r="M15" s="151">
        <v>1083.8</v>
      </c>
      <c r="N15" s="16"/>
      <c r="O15" s="16"/>
      <c r="P15" s="188">
        <v>1092.0999999999999</v>
      </c>
      <c r="Q15" s="16"/>
      <c r="R15" s="16">
        <v>16.600000000000001</v>
      </c>
      <c r="S15" s="113">
        <v>1195.9000000000001</v>
      </c>
      <c r="T15" s="16">
        <v>2.7</v>
      </c>
      <c r="U15" s="20">
        <v>8</v>
      </c>
      <c r="V15" s="16"/>
      <c r="W15" s="151">
        <v>1161.7</v>
      </c>
      <c r="X15" s="16"/>
      <c r="Y15" s="16">
        <v>15.6</v>
      </c>
      <c r="Z15" s="220">
        <v>1121.0999999999999</v>
      </c>
      <c r="AA15" s="16">
        <v>-3.4</v>
      </c>
      <c r="AB15" s="16">
        <v>15.1</v>
      </c>
      <c r="AC15" s="101">
        <v>1087.7</v>
      </c>
      <c r="AD15" s="16">
        <v>1.2</v>
      </c>
      <c r="AE15" s="20">
        <v>8</v>
      </c>
      <c r="AF15" s="16"/>
      <c r="AG15" s="151">
        <v>969.6</v>
      </c>
      <c r="AH15" s="16"/>
      <c r="AI15" s="16">
        <v>13.2</v>
      </c>
      <c r="AJ15" s="101">
        <v>950.3</v>
      </c>
      <c r="AK15" s="16">
        <v>1.5</v>
      </c>
      <c r="AL15" s="101">
        <v>13.6</v>
      </c>
      <c r="AM15" s="295">
        <v>974.8</v>
      </c>
      <c r="AN15" s="101">
        <v>2</v>
      </c>
    </row>
    <row r="16" spans="1:46" x14ac:dyDescent="0.2">
      <c r="A16" s="20">
        <v>9</v>
      </c>
      <c r="B16" s="15">
        <v>13.6</v>
      </c>
      <c r="C16" s="101">
        <v>986</v>
      </c>
      <c r="D16" s="15">
        <v>-0.6</v>
      </c>
      <c r="E16" s="15">
        <v>14.5</v>
      </c>
      <c r="F16" s="101">
        <v>1036.7</v>
      </c>
      <c r="G16" s="16">
        <v>0.2</v>
      </c>
      <c r="H16" s="16">
        <v>14.7</v>
      </c>
      <c r="I16" s="101">
        <v>1054</v>
      </c>
      <c r="J16" s="16">
        <v>0.8</v>
      </c>
      <c r="K16" s="74">
        <v>9</v>
      </c>
      <c r="L16" s="16"/>
      <c r="M16" s="151">
        <v>1087.9000000000001</v>
      </c>
      <c r="N16" s="16"/>
      <c r="O16" s="16"/>
      <c r="P16" s="188">
        <v>1093.5999999999999</v>
      </c>
      <c r="Q16" s="16"/>
      <c r="R16" s="16">
        <v>16.600000000000001</v>
      </c>
      <c r="S16" s="101">
        <v>1194.5999999999999</v>
      </c>
      <c r="T16" s="16">
        <v>1.3</v>
      </c>
      <c r="U16" s="20">
        <v>9</v>
      </c>
      <c r="V16" s="16"/>
      <c r="W16" s="254">
        <v>1165.0999999999999</v>
      </c>
      <c r="X16" s="16"/>
      <c r="Y16" s="16">
        <v>15.5</v>
      </c>
      <c r="Z16" s="101">
        <v>1115.7</v>
      </c>
      <c r="AA16" s="15">
        <v>-5.4</v>
      </c>
      <c r="AB16" s="16"/>
      <c r="AC16" s="151">
        <v>1084.5999999999999</v>
      </c>
      <c r="AD16" s="16"/>
      <c r="AE16" s="20">
        <v>9</v>
      </c>
      <c r="AF16" s="16">
        <v>13.5</v>
      </c>
      <c r="AG16" s="101">
        <v>970.2</v>
      </c>
      <c r="AH16" s="16">
        <v>0.6</v>
      </c>
      <c r="AI16" s="16">
        <v>13.2</v>
      </c>
      <c r="AJ16" s="101">
        <v>948.3</v>
      </c>
      <c r="AK16" s="16">
        <v>-2</v>
      </c>
      <c r="AL16" s="101"/>
      <c r="AM16" s="151">
        <v>975.6</v>
      </c>
      <c r="AN16" s="101"/>
    </row>
    <row r="17" spans="1:40" x14ac:dyDescent="0.2">
      <c r="A17" s="20">
        <v>10</v>
      </c>
      <c r="B17" s="16">
        <v>13.7</v>
      </c>
      <c r="C17" s="101">
        <v>991.6</v>
      </c>
      <c r="D17" s="16">
        <v>5.6</v>
      </c>
      <c r="E17" s="15">
        <v>14.5</v>
      </c>
      <c r="F17" s="101">
        <v>1037.0999999999999</v>
      </c>
      <c r="G17" s="16">
        <v>0.4</v>
      </c>
      <c r="H17" s="16">
        <v>14.7</v>
      </c>
      <c r="I17" s="101">
        <v>1053.5</v>
      </c>
      <c r="J17" s="16">
        <v>-0.5</v>
      </c>
      <c r="K17" s="74">
        <v>10</v>
      </c>
      <c r="L17" s="16">
        <v>15.2</v>
      </c>
      <c r="M17" s="101">
        <v>1090.8</v>
      </c>
      <c r="N17" s="16">
        <v>2.9</v>
      </c>
      <c r="O17" s="16">
        <v>15.2</v>
      </c>
      <c r="P17" s="113">
        <v>1093.3</v>
      </c>
      <c r="Q17" s="16">
        <v>-0.3</v>
      </c>
      <c r="R17" s="261">
        <v>16.600000000000001</v>
      </c>
      <c r="S17" s="151">
        <v>1194.5</v>
      </c>
      <c r="T17" s="16"/>
      <c r="U17" s="20">
        <v>10</v>
      </c>
      <c r="V17" s="16">
        <v>16.2</v>
      </c>
      <c r="W17" s="101">
        <v>1162.5</v>
      </c>
      <c r="X17" s="16">
        <v>-2.6</v>
      </c>
      <c r="Y17" s="16">
        <v>15.5</v>
      </c>
      <c r="Z17" s="101">
        <v>1116.8</v>
      </c>
      <c r="AA17" s="16">
        <v>1.1000000000000001</v>
      </c>
      <c r="AB17" s="16"/>
      <c r="AC17" s="151">
        <v>1080.2</v>
      </c>
      <c r="AD17" s="16"/>
      <c r="AE17" s="20">
        <v>10</v>
      </c>
      <c r="AF17" s="16">
        <v>13.5</v>
      </c>
      <c r="AG17" s="101">
        <v>969.4</v>
      </c>
      <c r="AH17" s="16">
        <v>-0.8</v>
      </c>
      <c r="AI17" s="16">
        <v>13.2</v>
      </c>
      <c r="AJ17" s="101">
        <v>947.9</v>
      </c>
      <c r="AK17" s="16">
        <v>-0.4</v>
      </c>
      <c r="AL17" s="101"/>
      <c r="AM17" s="151">
        <v>976</v>
      </c>
      <c r="AN17" s="101"/>
    </row>
    <row r="18" spans="1:40" x14ac:dyDescent="0.2">
      <c r="A18" s="20">
        <v>11</v>
      </c>
      <c r="B18" s="16">
        <v>13.9</v>
      </c>
      <c r="C18" s="101">
        <v>993.1</v>
      </c>
      <c r="D18" s="16">
        <v>1.5</v>
      </c>
      <c r="E18" s="16"/>
      <c r="F18" s="151">
        <v>1038.5999999999999</v>
      </c>
      <c r="G18" s="16"/>
      <c r="H18" s="16"/>
      <c r="I18" s="151">
        <v>1052.9000000000001</v>
      </c>
      <c r="J18" s="16"/>
      <c r="K18" s="74">
        <v>11</v>
      </c>
      <c r="L18" s="16">
        <v>15.2</v>
      </c>
      <c r="M18" s="101">
        <v>1092.8</v>
      </c>
      <c r="N18" s="16">
        <v>2</v>
      </c>
      <c r="O18" s="16">
        <v>15.2</v>
      </c>
      <c r="P18" s="113">
        <v>1093.0999999999999</v>
      </c>
      <c r="Q18" s="16">
        <v>-0.2</v>
      </c>
      <c r="R18" s="16"/>
      <c r="S18" s="151">
        <v>1195.2</v>
      </c>
      <c r="T18" s="16"/>
      <c r="U18" s="20">
        <v>11</v>
      </c>
      <c r="V18" s="16">
        <v>16.2</v>
      </c>
      <c r="W18" s="113">
        <v>1162.7</v>
      </c>
      <c r="X18" s="16">
        <v>0.2</v>
      </c>
      <c r="Y18" s="16">
        <v>15.6</v>
      </c>
      <c r="Z18" s="101">
        <v>1118.2</v>
      </c>
      <c r="AA18" s="15">
        <v>1.4</v>
      </c>
      <c r="AB18" s="16">
        <v>15</v>
      </c>
      <c r="AC18" s="101">
        <v>1075.5999999999999</v>
      </c>
      <c r="AD18" s="16">
        <v>-4.5999999999999996</v>
      </c>
      <c r="AE18" s="20">
        <v>11</v>
      </c>
      <c r="AF18" s="16">
        <v>13.5</v>
      </c>
      <c r="AG18" s="101">
        <v>970.6</v>
      </c>
      <c r="AH18" s="16">
        <v>1.2</v>
      </c>
      <c r="AI18" s="16"/>
      <c r="AJ18" s="151">
        <v>946.2</v>
      </c>
      <c r="AK18" s="16"/>
      <c r="AL18" s="101">
        <v>13.6</v>
      </c>
      <c r="AM18" s="101">
        <v>977.5</v>
      </c>
      <c r="AN18" s="101">
        <v>1.5</v>
      </c>
    </row>
    <row r="19" spans="1:40" x14ac:dyDescent="0.2">
      <c r="A19" s="20">
        <v>12</v>
      </c>
      <c r="B19" s="16">
        <v>13.9</v>
      </c>
      <c r="C19" s="101">
        <v>994.8</v>
      </c>
      <c r="D19" s="16">
        <v>1.7</v>
      </c>
      <c r="E19" s="16"/>
      <c r="F19" s="151">
        <v>1038.5999999999999</v>
      </c>
      <c r="G19" s="16"/>
      <c r="H19" s="16"/>
      <c r="I19" s="151">
        <v>1062</v>
      </c>
      <c r="J19" s="16"/>
      <c r="K19" s="74">
        <v>12</v>
      </c>
      <c r="L19" s="16">
        <v>15.2</v>
      </c>
      <c r="M19" s="101">
        <v>1093</v>
      </c>
      <c r="N19" s="16">
        <v>0.2</v>
      </c>
      <c r="O19" s="16">
        <v>15.3</v>
      </c>
      <c r="P19" s="101">
        <v>1096.7</v>
      </c>
      <c r="Q19" s="16">
        <v>3.6</v>
      </c>
      <c r="R19" s="78"/>
      <c r="S19" s="151">
        <v>1195.9000000000001</v>
      </c>
      <c r="T19" s="78"/>
      <c r="U19" s="20">
        <v>12</v>
      </c>
      <c r="V19" s="16">
        <v>16.2</v>
      </c>
      <c r="W19" s="113">
        <v>1162.3</v>
      </c>
      <c r="X19" s="16">
        <v>-0.4</v>
      </c>
      <c r="Y19" s="16"/>
      <c r="Z19" s="151">
        <v>1120.7</v>
      </c>
      <c r="AA19" s="16"/>
      <c r="AB19" s="16">
        <v>15</v>
      </c>
      <c r="AC19" s="101">
        <v>1078</v>
      </c>
      <c r="AD19" s="16">
        <v>2.4</v>
      </c>
      <c r="AE19" s="20">
        <v>12</v>
      </c>
      <c r="AF19" s="16">
        <v>13.5</v>
      </c>
      <c r="AG19" s="101">
        <v>969.2</v>
      </c>
      <c r="AH19" s="16">
        <v>-1.4</v>
      </c>
      <c r="AI19" s="16"/>
      <c r="AJ19" s="151">
        <v>944.5</v>
      </c>
      <c r="AK19" s="16"/>
      <c r="AL19" s="101">
        <v>13.6</v>
      </c>
      <c r="AM19" s="101">
        <v>978.8</v>
      </c>
      <c r="AN19" s="101">
        <v>1.3</v>
      </c>
    </row>
    <row r="20" spans="1:40" x14ac:dyDescent="0.2">
      <c r="A20" s="20">
        <v>13</v>
      </c>
      <c r="B20" s="16">
        <v>13.9</v>
      </c>
      <c r="C20" s="101">
        <v>995.4</v>
      </c>
      <c r="D20" s="16">
        <v>0.6</v>
      </c>
      <c r="E20" s="16">
        <v>14.5</v>
      </c>
      <c r="F20" s="101">
        <v>1039.3</v>
      </c>
      <c r="G20" s="16">
        <v>0.7</v>
      </c>
      <c r="H20" s="16">
        <v>14.8</v>
      </c>
      <c r="I20" s="101">
        <v>1055.5999999999999</v>
      </c>
      <c r="J20" s="16">
        <v>6.4</v>
      </c>
      <c r="K20" s="74">
        <v>13</v>
      </c>
      <c r="L20" s="16">
        <v>15.2</v>
      </c>
      <c r="M20" s="101">
        <v>1093.8</v>
      </c>
      <c r="N20" s="16">
        <v>0.8</v>
      </c>
      <c r="O20" s="16"/>
      <c r="P20" s="151">
        <v>1098.3</v>
      </c>
      <c r="Q20" s="16"/>
      <c r="R20" s="16">
        <v>16.600000000000001</v>
      </c>
      <c r="S20" s="101">
        <v>1196.8</v>
      </c>
      <c r="T20" s="16">
        <v>0.9</v>
      </c>
      <c r="U20" s="20">
        <v>13</v>
      </c>
      <c r="V20" s="16">
        <v>16.100000000000001</v>
      </c>
      <c r="W20" s="113">
        <v>1160.7</v>
      </c>
      <c r="X20" s="16">
        <v>-1.6</v>
      </c>
      <c r="Y20" s="15"/>
      <c r="Z20" s="151">
        <v>1122.3</v>
      </c>
      <c r="AA20" s="16"/>
      <c r="AB20" s="16">
        <v>15</v>
      </c>
      <c r="AC20" s="101">
        <v>1077.5</v>
      </c>
      <c r="AD20" s="16">
        <v>-0.5</v>
      </c>
      <c r="AE20" s="20">
        <v>13</v>
      </c>
      <c r="AF20" s="16">
        <v>13.5</v>
      </c>
      <c r="AG20" s="101">
        <v>969.8</v>
      </c>
      <c r="AH20" s="16">
        <v>0.6</v>
      </c>
      <c r="AI20" s="16">
        <v>13.1</v>
      </c>
      <c r="AJ20" s="101">
        <v>943.8</v>
      </c>
      <c r="AK20" s="16">
        <v>-0.7</v>
      </c>
      <c r="AL20" s="112">
        <v>13.7</v>
      </c>
      <c r="AM20" s="101">
        <v>981.4</v>
      </c>
      <c r="AN20" s="101">
        <v>2.6</v>
      </c>
    </row>
    <row r="21" spans="1:40" x14ac:dyDescent="0.2">
      <c r="A21" s="20">
        <v>14</v>
      </c>
      <c r="B21" s="101"/>
      <c r="C21" s="151">
        <v>992.9</v>
      </c>
      <c r="D21" s="101"/>
      <c r="E21" s="16">
        <v>14.6</v>
      </c>
      <c r="F21" s="151">
        <v>1040.8</v>
      </c>
      <c r="G21" s="16">
        <v>1.5</v>
      </c>
      <c r="H21" s="16">
        <v>14.8</v>
      </c>
      <c r="I21" s="101">
        <v>1057.5</v>
      </c>
      <c r="J21" s="16">
        <v>1.9</v>
      </c>
      <c r="K21" s="74">
        <v>14</v>
      </c>
      <c r="L21" s="16">
        <v>15.2</v>
      </c>
      <c r="M21" s="101">
        <v>1093.2</v>
      </c>
      <c r="N21" s="16">
        <v>0.6</v>
      </c>
      <c r="O21" s="16"/>
      <c r="P21" s="151">
        <v>1098.5</v>
      </c>
      <c r="Q21" s="16"/>
      <c r="R21" s="16">
        <v>16.7</v>
      </c>
      <c r="S21" s="101">
        <v>1201.4000000000001</v>
      </c>
      <c r="T21" s="16">
        <v>4.5999999999999996</v>
      </c>
      <c r="U21" s="20">
        <v>14</v>
      </c>
      <c r="V21" s="16">
        <v>16.100000000000001</v>
      </c>
      <c r="W21" s="101">
        <v>1157.4000000000001</v>
      </c>
      <c r="X21" s="16">
        <v>-3.2999999999999545</v>
      </c>
      <c r="Y21" s="15">
        <v>15.6</v>
      </c>
      <c r="Z21" s="101">
        <v>1120.9000000000001</v>
      </c>
      <c r="AA21" s="16">
        <v>-1.4</v>
      </c>
      <c r="AB21" s="16">
        <v>14.9</v>
      </c>
      <c r="AC21" s="101">
        <v>1069.0999999999999</v>
      </c>
      <c r="AD21" s="16">
        <v>-8.4</v>
      </c>
      <c r="AE21" s="20">
        <v>14</v>
      </c>
      <c r="AF21" s="16"/>
      <c r="AG21" s="151">
        <v>966.8</v>
      </c>
      <c r="AH21" s="16"/>
      <c r="AI21" s="16">
        <v>13.1</v>
      </c>
      <c r="AJ21" s="113">
        <v>942.7</v>
      </c>
      <c r="AK21" s="16">
        <v>-1.1000000000000001</v>
      </c>
      <c r="AL21" s="112">
        <v>13.7</v>
      </c>
      <c r="AM21" s="101">
        <v>983.4</v>
      </c>
      <c r="AN21" s="101">
        <v>2</v>
      </c>
    </row>
    <row r="22" spans="1:40" x14ac:dyDescent="0.2">
      <c r="A22" s="20">
        <v>15</v>
      </c>
      <c r="B22" s="101"/>
      <c r="C22" s="151">
        <v>996.3</v>
      </c>
      <c r="D22" s="101"/>
      <c r="E22" s="16">
        <v>14.6</v>
      </c>
      <c r="F22" s="101">
        <v>1044.0999999999999</v>
      </c>
      <c r="G22" s="16">
        <v>3.3</v>
      </c>
      <c r="H22" s="16">
        <v>14.9</v>
      </c>
      <c r="I22" s="101">
        <v>1058.9000000000001</v>
      </c>
      <c r="J22" s="16">
        <v>1.4</v>
      </c>
      <c r="K22" s="74">
        <v>15</v>
      </c>
      <c r="L22" s="16"/>
      <c r="M22" s="151">
        <v>1091.5</v>
      </c>
      <c r="N22" s="16"/>
      <c r="O22" s="16">
        <v>15.3</v>
      </c>
      <c r="P22" s="101">
        <v>1098.5</v>
      </c>
      <c r="Q22" s="16">
        <v>0</v>
      </c>
      <c r="R22" s="16">
        <v>16.8</v>
      </c>
      <c r="S22" s="101">
        <v>1205</v>
      </c>
      <c r="T22" s="16">
        <v>3.6</v>
      </c>
      <c r="U22" s="20">
        <v>15</v>
      </c>
      <c r="V22" s="16"/>
      <c r="W22" s="151">
        <v>1157.9000000000001</v>
      </c>
      <c r="X22" s="16"/>
      <c r="Y22" s="15">
        <v>15.6</v>
      </c>
      <c r="Z22" s="220">
        <v>1122.3</v>
      </c>
      <c r="AA22" s="16">
        <v>1.4</v>
      </c>
      <c r="AB22" s="16">
        <v>14.8</v>
      </c>
      <c r="AC22" s="101">
        <v>1062.4000000000001</v>
      </c>
      <c r="AD22" s="16">
        <v>-6.7</v>
      </c>
      <c r="AE22" s="112">
        <v>15</v>
      </c>
      <c r="AF22" s="16"/>
      <c r="AG22" s="151">
        <v>965.7</v>
      </c>
      <c r="AH22" s="16"/>
      <c r="AI22" s="16">
        <v>13.2</v>
      </c>
      <c r="AJ22" s="101">
        <v>945.5</v>
      </c>
      <c r="AK22" s="16">
        <v>2.8</v>
      </c>
      <c r="AL22" s="101">
        <v>13.7</v>
      </c>
      <c r="AM22" s="101">
        <v>987.1</v>
      </c>
      <c r="AN22" s="101">
        <v>3.7</v>
      </c>
    </row>
    <row r="23" spans="1:40" x14ac:dyDescent="0.2">
      <c r="A23" s="20">
        <v>16</v>
      </c>
      <c r="B23" s="101">
        <v>14</v>
      </c>
      <c r="C23" s="101">
        <v>1000.9</v>
      </c>
      <c r="D23" s="101">
        <v>4.5999999999999996</v>
      </c>
      <c r="E23" s="15">
        <v>14.6</v>
      </c>
      <c r="F23" s="101">
        <v>1043.7</v>
      </c>
      <c r="G23" s="16">
        <v>-0.4</v>
      </c>
      <c r="H23" s="16">
        <v>14.9</v>
      </c>
      <c r="I23" s="101">
        <v>1058.4000000000001</v>
      </c>
      <c r="J23" s="16">
        <v>-0.5</v>
      </c>
      <c r="K23" s="74">
        <v>16</v>
      </c>
      <c r="L23" s="16"/>
      <c r="M23" s="188">
        <v>1091.0999999999999</v>
      </c>
      <c r="N23" s="16"/>
      <c r="O23" s="16">
        <v>15.3</v>
      </c>
      <c r="P23" s="101">
        <v>1100.9000000000001</v>
      </c>
      <c r="Q23" s="16">
        <v>2.4</v>
      </c>
      <c r="R23" s="16">
        <v>16.8</v>
      </c>
      <c r="S23" s="101">
        <v>1204.9000000000001</v>
      </c>
      <c r="T23" s="16">
        <v>-0.1</v>
      </c>
      <c r="U23" s="20">
        <v>16</v>
      </c>
      <c r="V23" s="16"/>
      <c r="W23" s="151">
        <v>1159.0999999999999</v>
      </c>
      <c r="X23" s="16"/>
      <c r="Y23" s="15">
        <v>15.6</v>
      </c>
      <c r="Z23" s="101">
        <v>1124.5</v>
      </c>
      <c r="AA23" s="16">
        <v>2.2000000000000002</v>
      </c>
      <c r="AB23" s="16"/>
      <c r="AC23" s="151">
        <v>1053.5999999999999</v>
      </c>
      <c r="AD23" s="16"/>
      <c r="AE23" s="20">
        <v>16</v>
      </c>
      <c r="AF23" s="16">
        <v>13.4</v>
      </c>
      <c r="AG23" s="101">
        <v>966.4</v>
      </c>
      <c r="AH23" s="16">
        <v>0.7</v>
      </c>
      <c r="AI23" s="16">
        <v>13.2</v>
      </c>
      <c r="AJ23" s="101">
        <v>948.7</v>
      </c>
      <c r="AK23" s="16">
        <v>3.2</v>
      </c>
      <c r="AL23" s="101"/>
      <c r="AM23" s="151">
        <v>988.8</v>
      </c>
      <c r="AN23" s="101"/>
    </row>
    <row r="24" spans="1:40" x14ac:dyDescent="0.2">
      <c r="A24" s="20">
        <v>17</v>
      </c>
      <c r="B24" s="101">
        <v>14</v>
      </c>
      <c r="C24" s="101">
        <v>1000.5</v>
      </c>
      <c r="D24" s="101">
        <v>-0.4</v>
      </c>
      <c r="E24" s="16">
        <v>14.6</v>
      </c>
      <c r="F24" s="101">
        <v>1043.7</v>
      </c>
      <c r="G24" s="16"/>
      <c r="H24" s="16">
        <v>14.9</v>
      </c>
      <c r="I24" s="101">
        <v>1058.7</v>
      </c>
      <c r="J24" s="16">
        <v>0.3</v>
      </c>
      <c r="K24" s="74">
        <v>17</v>
      </c>
      <c r="L24" s="16">
        <v>15.3</v>
      </c>
      <c r="M24" s="101">
        <v>1096.3</v>
      </c>
      <c r="N24" s="16">
        <v>5.0999999999999996</v>
      </c>
      <c r="O24" s="16">
        <v>15.3</v>
      </c>
      <c r="P24" s="101">
        <v>1103.8</v>
      </c>
      <c r="Q24" s="16">
        <v>2.9</v>
      </c>
      <c r="R24" s="16"/>
      <c r="S24" s="151">
        <v>1202.3</v>
      </c>
      <c r="T24" s="16"/>
      <c r="U24" s="20">
        <v>17</v>
      </c>
      <c r="V24" s="16">
        <v>16.100000000000001</v>
      </c>
      <c r="W24" s="101">
        <v>1157.2</v>
      </c>
      <c r="X24" s="16">
        <v>-1.9</v>
      </c>
      <c r="Y24" s="15">
        <v>15.6</v>
      </c>
      <c r="Z24" s="101">
        <v>1124.2</v>
      </c>
      <c r="AA24" s="16">
        <v>-0.3</v>
      </c>
      <c r="AB24" s="16"/>
      <c r="AC24" s="151">
        <v>1053.5</v>
      </c>
      <c r="AD24" s="16"/>
      <c r="AE24" s="20">
        <v>17</v>
      </c>
      <c r="AF24" s="16">
        <v>13.5</v>
      </c>
      <c r="AG24" s="101">
        <v>966.8</v>
      </c>
      <c r="AH24" s="101">
        <v>0.4</v>
      </c>
      <c r="AI24" s="16">
        <v>13.2</v>
      </c>
      <c r="AJ24" s="101">
        <v>947.7</v>
      </c>
      <c r="AK24" s="16">
        <v>-1</v>
      </c>
      <c r="AL24" s="101"/>
      <c r="AM24" s="151">
        <v>990.4</v>
      </c>
      <c r="AN24" s="101"/>
    </row>
    <row r="25" spans="1:40" x14ac:dyDescent="0.2">
      <c r="A25" s="20">
        <v>18</v>
      </c>
      <c r="B25" s="101">
        <v>14</v>
      </c>
      <c r="C25" s="101">
        <v>1001.6</v>
      </c>
      <c r="D25" s="101">
        <v>1.1000000000000001</v>
      </c>
      <c r="E25" s="15"/>
      <c r="F25" s="151">
        <v>1041.5999999999999</v>
      </c>
      <c r="G25" s="16"/>
      <c r="H25" s="16"/>
      <c r="I25" s="151">
        <v>1057.5999999999999</v>
      </c>
      <c r="J25" s="16"/>
      <c r="K25" s="74">
        <v>18</v>
      </c>
      <c r="L25" s="16">
        <v>15.2</v>
      </c>
      <c r="M25" s="101">
        <v>1095.2</v>
      </c>
      <c r="N25" s="16">
        <v>-1.1000000000000001</v>
      </c>
      <c r="O25" s="16">
        <v>15.3</v>
      </c>
      <c r="P25" s="101">
        <v>1102.2</v>
      </c>
      <c r="Q25" s="16">
        <v>-1.6</v>
      </c>
      <c r="R25" s="16"/>
      <c r="S25" s="151">
        <v>1200.5999999999999</v>
      </c>
      <c r="T25" s="16"/>
      <c r="U25" s="20">
        <v>18</v>
      </c>
      <c r="V25" s="16">
        <v>16.100000000000001</v>
      </c>
      <c r="W25" s="101">
        <v>1155.8</v>
      </c>
      <c r="X25" s="16">
        <v>-1.4</v>
      </c>
      <c r="Y25" s="15">
        <v>15.6</v>
      </c>
      <c r="Z25" s="101">
        <v>1124.9000000000001</v>
      </c>
      <c r="AA25" s="16">
        <v>0.7</v>
      </c>
      <c r="AB25" s="16">
        <v>14.7</v>
      </c>
      <c r="AC25" s="101">
        <v>1053.9000000000001</v>
      </c>
      <c r="AD25" s="16">
        <v>0.4</v>
      </c>
      <c r="AE25" s="20">
        <v>18</v>
      </c>
      <c r="AF25" s="16">
        <v>13.4</v>
      </c>
      <c r="AG25" s="101">
        <v>965.3</v>
      </c>
      <c r="AH25" s="16">
        <v>-1.5</v>
      </c>
      <c r="AI25" s="16"/>
      <c r="AJ25" s="151">
        <v>948.1</v>
      </c>
      <c r="AK25" s="16"/>
      <c r="AL25" s="101">
        <v>13.8</v>
      </c>
      <c r="AM25" s="101">
        <v>990.7</v>
      </c>
      <c r="AN25" s="101">
        <v>0.3</v>
      </c>
    </row>
    <row r="26" spans="1:40" x14ac:dyDescent="0.2">
      <c r="A26" s="20">
        <v>19</v>
      </c>
      <c r="B26" s="101">
        <v>14</v>
      </c>
      <c r="C26" s="101">
        <v>1001.6</v>
      </c>
      <c r="D26" s="101">
        <v>0</v>
      </c>
      <c r="E26" s="15"/>
      <c r="F26" s="151">
        <v>1042.3</v>
      </c>
      <c r="G26" s="16"/>
      <c r="H26" s="16"/>
      <c r="I26" s="151">
        <v>1060.5</v>
      </c>
      <c r="J26" s="16"/>
      <c r="K26" s="74">
        <v>19</v>
      </c>
      <c r="L26" s="16">
        <v>15.2</v>
      </c>
      <c r="M26" s="101">
        <v>1094</v>
      </c>
      <c r="N26" s="16">
        <v>-1.2</v>
      </c>
      <c r="O26" s="16">
        <v>15.3</v>
      </c>
      <c r="P26" s="101">
        <v>1101.3</v>
      </c>
      <c r="Q26" s="16">
        <v>-0.9</v>
      </c>
      <c r="R26" s="16">
        <v>16.7</v>
      </c>
      <c r="S26" s="101">
        <v>1201.4000000000001</v>
      </c>
      <c r="T26" s="71">
        <v>0.8</v>
      </c>
      <c r="U26" s="20">
        <v>19</v>
      </c>
      <c r="V26" s="16">
        <v>16</v>
      </c>
      <c r="W26" s="101">
        <v>1152.0999999999999</v>
      </c>
      <c r="X26" s="16">
        <v>-3.7</v>
      </c>
      <c r="Y26" s="16"/>
      <c r="Z26" s="151">
        <v>1122.4000000000001</v>
      </c>
      <c r="AA26" s="16"/>
      <c r="AB26" s="16">
        <v>14.6</v>
      </c>
      <c r="AC26" s="101">
        <v>1050.5999999999999</v>
      </c>
      <c r="AD26" s="16">
        <v>-3.3</v>
      </c>
      <c r="AE26" s="20">
        <v>19</v>
      </c>
      <c r="AF26" s="16">
        <v>13.4</v>
      </c>
      <c r="AG26" s="101">
        <v>964.5</v>
      </c>
      <c r="AH26" s="16">
        <v>-0.8</v>
      </c>
      <c r="AI26" s="16"/>
      <c r="AJ26" s="151">
        <v>949.3</v>
      </c>
      <c r="AK26" s="15"/>
      <c r="AL26" s="101">
        <v>13.8</v>
      </c>
      <c r="AM26" s="101">
        <v>992.2</v>
      </c>
      <c r="AN26" s="101">
        <v>1.5</v>
      </c>
    </row>
    <row r="27" spans="1:40" x14ac:dyDescent="0.2">
      <c r="A27" s="20">
        <v>20</v>
      </c>
      <c r="B27" s="101">
        <v>14</v>
      </c>
      <c r="C27" s="101">
        <v>1004.8</v>
      </c>
      <c r="D27" s="101">
        <v>3.2</v>
      </c>
      <c r="E27" s="16">
        <v>14.6</v>
      </c>
      <c r="F27" s="101">
        <v>1046.3</v>
      </c>
      <c r="G27" s="16">
        <v>4</v>
      </c>
      <c r="H27" s="16">
        <v>14.9</v>
      </c>
      <c r="I27" s="101">
        <v>1063.0999999999999</v>
      </c>
      <c r="J27" s="16">
        <v>2.6</v>
      </c>
      <c r="K27" s="74">
        <v>20</v>
      </c>
      <c r="L27" s="16">
        <v>15.2</v>
      </c>
      <c r="M27" s="101">
        <v>1092.8</v>
      </c>
      <c r="N27" s="16">
        <v>-1.2</v>
      </c>
      <c r="O27" s="261">
        <v>15.3</v>
      </c>
      <c r="P27" s="151">
        <v>1107.2</v>
      </c>
      <c r="Q27" s="16"/>
      <c r="R27" s="16">
        <v>16.7</v>
      </c>
      <c r="S27" s="101">
        <v>1197.9000000000001</v>
      </c>
      <c r="T27" s="16">
        <v>-3.5</v>
      </c>
      <c r="U27" s="20">
        <v>20</v>
      </c>
      <c r="V27" s="16">
        <v>16</v>
      </c>
      <c r="W27" s="101">
        <v>1150.8</v>
      </c>
      <c r="X27" s="16">
        <v>-1.3</v>
      </c>
      <c r="Y27" s="16"/>
      <c r="Z27" s="151">
        <v>1121.5999999999999</v>
      </c>
      <c r="AA27" s="16"/>
      <c r="AB27" s="16">
        <v>14.6</v>
      </c>
      <c r="AC27" s="101">
        <v>1046.0999999999999</v>
      </c>
      <c r="AD27" s="16">
        <v>-4.5</v>
      </c>
      <c r="AE27" s="20">
        <v>20</v>
      </c>
      <c r="AF27" s="16">
        <v>13.4</v>
      </c>
      <c r="AG27" s="101">
        <v>963.1</v>
      </c>
      <c r="AH27" s="16">
        <v>-1.4</v>
      </c>
      <c r="AI27" s="16">
        <v>13.2</v>
      </c>
      <c r="AJ27" s="101">
        <v>951.4</v>
      </c>
      <c r="AK27" s="15">
        <v>2.1</v>
      </c>
      <c r="AL27" s="101">
        <v>13.9</v>
      </c>
      <c r="AM27" s="101">
        <v>995.8</v>
      </c>
      <c r="AN27" s="101">
        <v>3.6</v>
      </c>
    </row>
    <row r="28" spans="1:40" x14ac:dyDescent="0.2">
      <c r="A28" s="20">
        <v>21</v>
      </c>
      <c r="B28" s="101"/>
      <c r="C28" s="153">
        <v>1004.3</v>
      </c>
      <c r="D28" s="101"/>
      <c r="E28" s="16">
        <v>14.7</v>
      </c>
      <c r="F28" s="101">
        <v>1046.9000000000001</v>
      </c>
      <c r="G28" s="16">
        <v>0.6</v>
      </c>
      <c r="H28" s="16">
        <v>14.9</v>
      </c>
      <c r="I28" s="101">
        <v>1065.3</v>
      </c>
      <c r="J28" s="16">
        <v>2.2000000000000002</v>
      </c>
      <c r="K28" s="74">
        <v>21</v>
      </c>
      <c r="L28" s="16">
        <v>15.2</v>
      </c>
      <c r="M28" s="101">
        <v>1093.0999999999999</v>
      </c>
      <c r="N28" s="16">
        <v>0.3</v>
      </c>
      <c r="O28" s="16"/>
      <c r="P28" s="151">
        <v>1115</v>
      </c>
      <c r="Q28" s="16"/>
      <c r="R28" s="16">
        <v>16.600000000000001</v>
      </c>
      <c r="S28" s="101">
        <v>1190.4000000000001</v>
      </c>
      <c r="T28" s="16">
        <v>-7.4</v>
      </c>
      <c r="U28" s="20">
        <v>21</v>
      </c>
      <c r="V28" s="16">
        <v>16</v>
      </c>
      <c r="W28" s="101">
        <v>1151.9000000000001</v>
      </c>
      <c r="X28" s="16">
        <v>1.1000000000000001</v>
      </c>
      <c r="Y28" s="16">
        <v>15.6</v>
      </c>
      <c r="Z28" s="101">
        <v>1122.4000000000001</v>
      </c>
      <c r="AA28" s="15">
        <v>0.8</v>
      </c>
      <c r="AB28" s="16">
        <v>14.4</v>
      </c>
      <c r="AC28" s="101">
        <v>1036.5999999999999</v>
      </c>
      <c r="AD28" s="16">
        <v>-9.5</v>
      </c>
      <c r="AE28" s="20">
        <v>21</v>
      </c>
      <c r="AF28" s="16"/>
      <c r="AG28" s="151">
        <v>962.3</v>
      </c>
      <c r="AH28" s="16"/>
      <c r="AI28" s="16">
        <v>13.3</v>
      </c>
      <c r="AJ28" s="101">
        <v>953.2</v>
      </c>
      <c r="AK28" s="16">
        <v>1.8</v>
      </c>
      <c r="AL28" s="101">
        <v>13.9</v>
      </c>
      <c r="AM28" s="101">
        <v>997.1</v>
      </c>
      <c r="AN28" s="101">
        <v>1.3</v>
      </c>
    </row>
    <row r="29" spans="1:40" x14ac:dyDescent="0.2">
      <c r="A29" s="20">
        <v>22</v>
      </c>
      <c r="B29" s="101"/>
      <c r="C29" s="153">
        <v>1008.4</v>
      </c>
      <c r="D29" s="101"/>
      <c r="E29" s="16">
        <v>14.7</v>
      </c>
      <c r="F29" s="101">
        <v>1048.7</v>
      </c>
      <c r="G29" s="16">
        <v>1.8</v>
      </c>
      <c r="H29" s="16">
        <v>14.9</v>
      </c>
      <c r="I29" s="101">
        <v>1069</v>
      </c>
      <c r="J29" s="16">
        <v>3.7</v>
      </c>
      <c r="K29" s="74">
        <v>22</v>
      </c>
      <c r="L29" s="16"/>
      <c r="M29" s="151">
        <v>1089.3</v>
      </c>
      <c r="N29" s="16"/>
      <c r="O29" s="16">
        <v>15.6</v>
      </c>
      <c r="P29" s="101">
        <v>1119</v>
      </c>
      <c r="Q29" s="16">
        <v>4</v>
      </c>
      <c r="R29" s="16">
        <v>16.5</v>
      </c>
      <c r="S29" s="101">
        <v>1186.3</v>
      </c>
      <c r="T29" s="16">
        <v>-4.0999999999999996</v>
      </c>
      <c r="U29" s="20">
        <v>22</v>
      </c>
      <c r="V29" s="16"/>
      <c r="W29" s="151">
        <v>1150.4000000000001</v>
      </c>
      <c r="X29" s="16"/>
      <c r="Y29" s="16">
        <v>15.6</v>
      </c>
      <c r="Z29" s="101">
        <v>1119.2</v>
      </c>
      <c r="AA29" s="16">
        <v>3.2</v>
      </c>
      <c r="AB29" s="16">
        <v>14.4</v>
      </c>
      <c r="AC29" s="101">
        <v>1033.2</v>
      </c>
      <c r="AD29" s="16">
        <v>-3.4</v>
      </c>
      <c r="AE29" s="20">
        <v>22</v>
      </c>
      <c r="AF29" s="16"/>
      <c r="AG29" s="151">
        <v>962</v>
      </c>
      <c r="AH29" s="16"/>
      <c r="AI29" s="16">
        <v>13.3</v>
      </c>
      <c r="AJ29" s="101">
        <v>953.1</v>
      </c>
      <c r="AK29" s="16">
        <v>-0.1</v>
      </c>
      <c r="AL29" s="101">
        <v>13.9</v>
      </c>
      <c r="AM29" s="101">
        <v>998.1</v>
      </c>
      <c r="AN29" s="101">
        <v>1</v>
      </c>
    </row>
    <row r="30" spans="1:40" x14ac:dyDescent="0.2">
      <c r="A30" s="20">
        <v>23</v>
      </c>
      <c r="B30" s="101">
        <v>14.1</v>
      </c>
      <c r="C30" s="101">
        <v>1011.4</v>
      </c>
      <c r="D30" s="101">
        <v>3</v>
      </c>
      <c r="E30" s="16"/>
      <c r="F30" s="151">
        <v>1047</v>
      </c>
      <c r="G30" s="15"/>
      <c r="H30" s="16">
        <v>14.9</v>
      </c>
      <c r="I30" s="101">
        <v>1068.3</v>
      </c>
      <c r="J30" s="16">
        <v>-0.7</v>
      </c>
      <c r="K30" s="74">
        <v>23</v>
      </c>
      <c r="L30" s="16"/>
      <c r="M30" s="188">
        <v>1091.8</v>
      </c>
      <c r="N30" s="16"/>
      <c r="O30" s="16">
        <v>15.6</v>
      </c>
      <c r="P30" s="101">
        <v>1123.8</v>
      </c>
      <c r="Q30" s="16">
        <v>4.8</v>
      </c>
      <c r="R30" s="16">
        <v>16.5</v>
      </c>
      <c r="S30" s="101">
        <v>1183.8</v>
      </c>
      <c r="T30" s="16">
        <v>-2.5</v>
      </c>
      <c r="U30" s="20">
        <v>23</v>
      </c>
      <c r="V30" s="16"/>
      <c r="W30" s="151">
        <v>1147.2</v>
      </c>
      <c r="X30" s="16"/>
      <c r="Y30" s="16">
        <v>15.6</v>
      </c>
      <c r="Z30" s="101">
        <v>1118.9000000000001</v>
      </c>
      <c r="AA30" s="15">
        <v>-0.3</v>
      </c>
      <c r="AB30" s="16"/>
      <c r="AC30" s="151">
        <v>1024.0999999999999</v>
      </c>
      <c r="AD30" s="16"/>
      <c r="AE30" s="20">
        <v>23</v>
      </c>
      <c r="AF30" s="16">
        <v>13.4</v>
      </c>
      <c r="AG30" s="101">
        <v>962.4</v>
      </c>
      <c r="AH30" s="16">
        <v>0.4</v>
      </c>
      <c r="AI30" s="16">
        <v>13.3</v>
      </c>
      <c r="AJ30" s="101">
        <v>955.6</v>
      </c>
      <c r="AK30" s="16">
        <v>2.5</v>
      </c>
      <c r="AL30" s="101"/>
      <c r="AM30" s="151">
        <v>996.4</v>
      </c>
      <c r="AN30" s="101"/>
    </row>
    <row r="31" spans="1:40" x14ac:dyDescent="0.2">
      <c r="A31" s="20">
        <v>24</v>
      </c>
      <c r="B31" s="101">
        <v>14.1</v>
      </c>
      <c r="C31" s="101">
        <v>1013.5</v>
      </c>
      <c r="D31" s="101">
        <v>2.1</v>
      </c>
      <c r="E31" s="16"/>
      <c r="F31" s="151">
        <v>1047.5999999999999</v>
      </c>
      <c r="G31" s="15"/>
      <c r="H31" s="16">
        <v>14.8</v>
      </c>
      <c r="I31" s="101">
        <v>1066.8</v>
      </c>
      <c r="J31" s="16">
        <v>-1.5</v>
      </c>
      <c r="K31" s="74">
        <v>24</v>
      </c>
      <c r="L31" s="16">
        <v>15.2</v>
      </c>
      <c r="M31" s="113">
        <v>1092.5999999999999</v>
      </c>
      <c r="N31" s="16">
        <v>0.8</v>
      </c>
      <c r="O31" s="16">
        <v>15.7</v>
      </c>
      <c r="P31" s="101">
        <v>1128.3</v>
      </c>
      <c r="Q31" s="16">
        <v>4.5</v>
      </c>
      <c r="R31" s="16"/>
      <c r="S31" s="151">
        <v>1173.4000000000001</v>
      </c>
      <c r="T31" s="16"/>
      <c r="U31" s="20">
        <v>24</v>
      </c>
      <c r="V31" s="16">
        <v>16</v>
      </c>
      <c r="W31" s="101">
        <v>1147.0999999999999</v>
      </c>
      <c r="X31" s="16">
        <v>-0.1</v>
      </c>
      <c r="Y31" s="15">
        <v>15.5</v>
      </c>
      <c r="Z31" s="101">
        <v>1117.4000000000001</v>
      </c>
      <c r="AA31" s="15">
        <v>-1.5</v>
      </c>
      <c r="AB31" s="16"/>
      <c r="AC31" s="151">
        <v>1022.8</v>
      </c>
      <c r="AD31" s="16"/>
      <c r="AE31" s="20">
        <v>24</v>
      </c>
      <c r="AF31" s="15">
        <v>13.4</v>
      </c>
      <c r="AG31" s="101">
        <v>960.8</v>
      </c>
      <c r="AH31" s="16">
        <v>-1.6</v>
      </c>
      <c r="AI31" s="16">
        <v>13.3</v>
      </c>
      <c r="AJ31" s="101">
        <v>956.8</v>
      </c>
      <c r="AK31" s="16">
        <v>1.2</v>
      </c>
      <c r="AL31" s="101"/>
      <c r="AM31" s="151">
        <v>1001.1</v>
      </c>
      <c r="AN31" s="101"/>
    </row>
    <row r="32" spans="1:40" x14ac:dyDescent="0.2">
      <c r="A32" s="20">
        <v>25</v>
      </c>
      <c r="B32" s="101">
        <v>14.2</v>
      </c>
      <c r="C32" s="101">
        <v>1014.7</v>
      </c>
      <c r="D32" s="101">
        <v>1</v>
      </c>
      <c r="E32" s="50"/>
      <c r="F32" s="257">
        <v>1050.2</v>
      </c>
      <c r="G32" s="71"/>
      <c r="H32" s="16"/>
      <c r="I32" s="151">
        <v>1068.2</v>
      </c>
      <c r="J32" s="16"/>
      <c r="K32" s="74">
        <v>25</v>
      </c>
      <c r="L32" s="16">
        <v>15.2</v>
      </c>
      <c r="M32" s="101">
        <v>1095.7</v>
      </c>
      <c r="N32" s="16">
        <v>3.1</v>
      </c>
      <c r="O32" s="16">
        <v>15.8</v>
      </c>
      <c r="P32" s="101">
        <v>1132.9000000000001</v>
      </c>
      <c r="Q32" s="16">
        <v>4.5999999999999996</v>
      </c>
      <c r="R32" s="16"/>
      <c r="S32" s="188">
        <v>1170.4000000000001</v>
      </c>
      <c r="T32" s="16"/>
      <c r="U32" s="20">
        <v>25</v>
      </c>
      <c r="V32" s="16">
        <v>16</v>
      </c>
      <c r="W32" s="256">
        <v>1151</v>
      </c>
      <c r="X32" s="65">
        <v>3.9</v>
      </c>
      <c r="Y32" s="15">
        <v>15.5</v>
      </c>
      <c r="Z32" s="101">
        <v>1114.5999999999999</v>
      </c>
      <c r="AA32" s="15">
        <v>-2.8</v>
      </c>
      <c r="AB32" s="16">
        <v>13.8</v>
      </c>
      <c r="AC32" s="101">
        <v>993.5</v>
      </c>
      <c r="AD32" s="16">
        <f>AC32-AC31</f>
        <v>-29.299999999999955</v>
      </c>
      <c r="AE32" s="20">
        <v>25</v>
      </c>
      <c r="AF32" s="15">
        <v>13.3</v>
      </c>
      <c r="AG32" s="101">
        <v>955.8</v>
      </c>
      <c r="AH32" s="16">
        <v>-5</v>
      </c>
      <c r="AI32" s="16"/>
      <c r="AJ32" s="151">
        <v>958.7</v>
      </c>
      <c r="AK32" s="16"/>
      <c r="AL32" s="101">
        <v>14</v>
      </c>
      <c r="AM32" s="101">
        <v>1003.4</v>
      </c>
      <c r="AN32" s="101">
        <v>2.2999999999999998</v>
      </c>
    </row>
    <row r="33" spans="1:40" x14ac:dyDescent="0.2">
      <c r="A33" s="20">
        <v>26</v>
      </c>
      <c r="B33" s="101">
        <v>14.2</v>
      </c>
      <c r="C33" s="101">
        <v>1017.9</v>
      </c>
      <c r="D33" s="101">
        <v>3.2</v>
      </c>
      <c r="E33" s="50"/>
      <c r="F33" s="258">
        <v>1050</v>
      </c>
      <c r="G33" s="50"/>
      <c r="H33" s="16"/>
      <c r="I33" s="151">
        <v>1071.0999999999999</v>
      </c>
      <c r="J33" s="16"/>
      <c r="K33" s="74">
        <v>26</v>
      </c>
      <c r="L33" s="16">
        <v>15.2</v>
      </c>
      <c r="M33" s="101">
        <v>1095.3</v>
      </c>
      <c r="N33" s="16">
        <v>-0.4</v>
      </c>
      <c r="O33" s="16">
        <v>15.8</v>
      </c>
      <c r="P33" s="101">
        <v>1136</v>
      </c>
      <c r="Q33" s="16">
        <v>3.1</v>
      </c>
      <c r="R33" s="16">
        <v>16.3</v>
      </c>
      <c r="S33" s="113">
        <v>1172.7</v>
      </c>
      <c r="T33" s="16">
        <v>2.5</v>
      </c>
      <c r="U33" s="20">
        <v>26</v>
      </c>
      <c r="V33" s="16">
        <v>16</v>
      </c>
      <c r="W33" s="101">
        <v>1148.3</v>
      </c>
      <c r="X33" s="16">
        <v>-2.7</v>
      </c>
      <c r="Y33" s="15"/>
      <c r="Z33" s="151">
        <v>1114.7</v>
      </c>
      <c r="AA33" s="16"/>
      <c r="AB33" s="16">
        <v>13.7</v>
      </c>
      <c r="AC33" s="101">
        <v>985.3</v>
      </c>
      <c r="AD33" s="16">
        <v>-8.1999999999999993</v>
      </c>
      <c r="AE33" s="20">
        <v>26</v>
      </c>
      <c r="AF33" s="15">
        <v>13.3</v>
      </c>
      <c r="AG33" s="101">
        <v>956.3</v>
      </c>
      <c r="AH33" s="16">
        <v>0.5</v>
      </c>
      <c r="AI33" s="16"/>
      <c r="AJ33" s="250">
        <v>955.5</v>
      </c>
      <c r="AK33" s="71"/>
      <c r="AL33" s="101">
        <v>14</v>
      </c>
      <c r="AM33" s="101">
        <v>1005.9</v>
      </c>
      <c r="AN33" s="101">
        <v>2.5</v>
      </c>
    </row>
    <row r="34" spans="1:40" x14ac:dyDescent="0.2">
      <c r="A34" s="20">
        <v>27</v>
      </c>
      <c r="B34" s="101">
        <v>14.2</v>
      </c>
      <c r="C34" s="101">
        <v>1018</v>
      </c>
      <c r="D34" s="101">
        <v>0.1</v>
      </c>
      <c r="E34" s="16">
        <v>14.7</v>
      </c>
      <c r="F34" s="101">
        <v>1053.5</v>
      </c>
      <c r="G34" s="16">
        <v>3.5</v>
      </c>
      <c r="H34" s="16">
        <v>15</v>
      </c>
      <c r="I34" s="101">
        <v>1074.9000000000001</v>
      </c>
      <c r="J34" s="16">
        <v>3.8</v>
      </c>
      <c r="K34" s="74">
        <v>27</v>
      </c>
      <c r="L34" s="16">
        <v>15.2</v>
      </c>
      <c r="M34" s="101">
        <v>1095.9000000000001</v>
      </c>
      <c r="N34" s="16">
        <v>0.6</v>
      </c>
      <c r="O34" s="16"/>
      <c r="P34" s="151">
        <v>1138.2</v>
      </c>
      <c r="Q34" s="16"/>
      <c r="R34" s="16">
        <v>16.3</v>
      </c>
      <c r="S34" s="101">
        <v>1171.3</v>
      </c>
      <c r="T34" s="16">
        <v>-1.4</v>
      </c>
      <c r="U34" s="20">
        <v>27</v>
      </c>
      <c r="V34" s="16">
        <v>15.9</v>
      </c>
      <c r="W34" s="101">
        <v>1144.8</v>
      </c>
      <c r="X34" s="16">
        <v>-3.5</v>
      </c>
      <c r="Y34" s="16"/>
      <c r="Z34" s="151">
        <v>1104.5999999999999</v>
      </c>
      <c r="AA34" s="15"/>
      <c r="AB34" s="16">
        <v>13.6</v>
      </c>
      <c r="AC34" s="101">
        <v>977.4</v>
      </c>
      <c r="AD34" s="16">
        <v>-7.9</v>
      </c>
      <c r="AE34" s="20">
        <v>27</v>
      </c>
      <c r="AF34" s="16">
        <v>13.3</v>
      </c>
      <c r="AG34" s="101">
        <v>955.2</v>
      </c>
      <c r="AH34" s="16">
        <v>-1.1000000000000001</v>
      </c>
      <c r="AI34" s="15">
        <v>13.3</v>
      </c>
      <c r="AJ34" s="101">
        <v>959.2</v>
      </c>
      <c r="AK34" s="50">
        <v>1</v>
      </c>
      <c r="AL34" s="101">
        <v>14</v>
      </c>
      <c r="AM34" s="101">
        <v>1002.8</v>
      </c>
      <c r="AN34" s="101">
        <v>-3.1</v>
      </c>
    </row>
    <row r="35" spans="1:40" x14ac:dyDescent="0.2">
      <c r="A35" s="20">
        <v>28</v>
      </c>
      <c r="B35" s="101"/>
      <c r="C35" s="151">
        <v>1015.8</v>
      </c>
      <c r="D35" s="101"/>
      <c r="E35" s="16">
        <v>14.8</v>
      </c>
      <c r="F35" s="101">
        <v>1056.0999999999999</v>
      </c>
      <c r="G35" s="16">
        <v>2.6</v>
      </c>
      <c r="H35" s="16">
        <v>15</v>
      </c>
      <c r="I35" s="101">
        <v>1076.5999999999999</v>
      </c>
      <c r="J35" s="16">
        <v>1.7</v>
      </c>
      <c r="K35" s="74">
        <v>28</v>
      </c>
      <c r="L35" s="16">
        <v>15.2</v>
      </c>
      <c r="M35" s="101">
        <v>1095.4000000000001</v>
      </c>
      <c r="N35" s="16">
        <v>-0.5</v>
      </c>
      <c r="O35" s="16"/>
      <c r="P35" s="151">
        <v>1144.8</v>
      </c>
      <c r="Q35" s="16"/>
      <c r="R35" s="16">
        <v>16.3</v>
      </c>
      <c r="S35" s="101">
        <v>1175.0999999999999</v>
      </c>
      <c r="T35" s="16">
        <v>3.8</v>
      </c>
      <c r="U35" s="20">
        <v>28</v>
      </c>
      <c r="V35" s="16">
        <v>15.9</v>
      </c>
      <c r="W35" s="101">
        <v>1145.9000000000001</v>
      </c>
      <c r="X35" s="16">
        <v>1.1000000000000001</v>
      </c>
      <c r="Y35" s="15">
        <v>15.3</v>
      </c>
      <c r="Z35" s="101">
        <v>1102.3</v>
      </c>
      <c r="AA35" s="16">
        <v>-2.2999999999999998</v>
      </c>
      <c r="AB35" s="16">
        <v>13.7</v>
      </c>
      <c r="AC35" s="101">
        <v>981.2</v>
      </c>
      <c r="AD35" s="16">
        <v>3.6</v>
      </c>
      <c r="AE35" s="20">
        <v>28</v>
      </c>
      <c r="AF35" s="16"/>
      <c r="AG35" s="151">
        <v>952.6</v>
      </c>
      <c r="AH35" s="16"/>
      <c r="AI35" s="16">
        <v>13.3</v>
      </c>
      <c r="AJ35" s="101">
        <v>958.6</v>
      </c>
      <c r="AK35" s="50">
        <v>-0.6</v>
      </c>
      <c r="AL35" s="112">
        <v>14</v>
      </c>
      <c r="AM35" s="101">
        <v>1003.4</v>
      </c>
      <c r="AN35" s="101">
        <v>0.6</v>
      </c>
    </row>
    <row r="36" spans="1:40" x14ac:dyDescent="0.2">
      <c r="A36" s="20">
        <v>29</v>
      </c>
      <c r="B36" s="101"/>
      <c r="C36" s="151">
        <v>1017.9</v>
      </c>
      <c r="D36" s="101"/>
      <c r="E36" s="15"/>
      <c r="F36" s="16"/>
      <c r="G36" s="16"/>
      <c r="H36" s="16">
        <v>15</v>
      </c>
      <c r="I36" s="101">
        <v>1077.0999999999999</v>
      </c>
      <c r="J36" s="16">
        <v>0.5</v>
      </c>
      <c r="K36" s="74">
        <v>29</v>
      </c>
      <c r="L36" s="16"/>
      <c r="M36" s="151">
        <v>1093.0999999999999</v>
      </c>
      <c r="N36" s="16"/>
      <c r="O36" s="16">
        <v>16.100000000000001</v>
      </c>
      <c r="P36" s="113">
        <v>1155.3</v>
      </c>
      <c r="Q36" s="16">
        <v>10.5</v>
      </c>
      <c r="R36" s="16">
        <v>16.3</v>
      </c>
      <c r="S36" s="101">
        <v>1170</v>
      </c>
      <c r="T36" s="16">
        <v>-5.0999999999999996</v>
      </c>
      <c r="U36" s="20">
        <v>29</v>
      </c>
      <c r="V36" s="16"/>
      <c r="W36" s="151">
        <v>1140.0999999999999</v>
      </c>
      <c r="X36" s="16"/>
      <c r="Y36" s="16">
        <v>15.4</v>
      </c>
      <c r="Z36" s="101">
        <v>1103.7</v>
      </c>
      <c r="AA36" s="16">
        <v>1.4</v>
      </c>
      <c r="AB36" s="16">
        <v>13.8</v>
      </c>
      <c r="AC36" s="101">
        <v>990.9</v>
      </c>
      <c r="AD36" s="16">
        <v>9.6999999999999993</v>
      </c>
      <c r="AE36" s="20">
        <v>29</v>
      </c>
      <c r="AF36" s="16"/>
      <c r="AG36" s="151">
        <v>953.2</v>
      </c>
      <c r="AH36" s="16"/>
      <c r="AI36" s="16">
        <v>13.3</v>
      </c>
      <c r="AJ36" s="101">
        <v>958.5</v>
      </c>
      <c r="AK36" s="16">
        <v>-0.1</v>
      </c>
      <c r="AL36" s="101"/>
      <c r="AM36" s="101"/>
      <c r="AN36" s="101"/>
    </row>
    <row r="37" spans="1:40" x14ac:dyDescent="0.2">
      <c r="A37" s="20">
        <v>30</v>
      </c>
      <c r="B37" s="101">
        <v>14.2</v>
      </c>
      <c r="C37" s="101">
        <v>1017.1</v>
      </c>
      <c r="D37" s="101">
        <v>-0.8</v>
      </c>
      <c r="E37" s="262">
        <v>14.8</v>
      </c>
      <c r="F37" s="151"/>
      <c r="G37" s="16"/>
      <c r="H37" s="16">
        <v>15</v>
      </c>
      <c r="I37" s="101">
        <v>1079.0999999999999</v>
      </c>
      <c r="J37" s="16">
        <v>2</v>
      </c>
      <c r="K37" s="74">
        <v>30</v>
      </c>
      <c r="L37" s="261">
        <v>15.2</v>
      </c>
      <c r="M37" s="151">
        <v>1091.8</v>
      </c>
      <c r="N37" s="16"/>
      <c r="O37" s="16">
        <v>16.100000000000001</v>
      </c>
      <c r="P37" s="113">
        <v>1160.5</v>
      </c>
      <c r="Q37" s="16">
        <v>5.2</v>
      </c>
      <c r="R37" s="16">
        <v>16.3</v>
      </c>
      <c r="S37" s="101">
        <v>1170.2</v>
      </c>
      <c r="T37" s="16">
        <v>0.2</v>
      </c>
      <c r="U37" s="20">
        <v>30</v>
      </c>
      <c r="V37" s="16"/>
      <c r="W37" s="151">
        <v>1143.2</v>
      </c>
      <c r="X37" s="16"/>
      <c r="Y37" s="15">
        <v>15.4</v>
      </c>
      <c r="Z37" s="101">
        <v>1103.7</v>
      </c>
      <c r="AA37" s="15">
        <v>0</v>
      </c>
      <c r="AB37" s="16"/>
      <c r="AC37" s="151">
        <v>989.3</v>
      </c>
      <c r="AD37" s="16"/>
      <c r="AE37" s="20">
        <v>30</v>
      </c>
      <c r="AF37" s="16">
        <v>13.3</v>
      </c>
      <c r="AG37" s="101">
        <v>954.7</v>
      </c>
      <c r="AH37" s="16">
        <v>1.5</v>
      </c>
      <c r="AI37" s="16">
        <v>13.4</v>
      </c>
      <c r="AJ37" s="101">
        <v>960.6</v>
      </c>
      <c r="AK37" s="16">
        <v>2.1</v>
      </c>
      <c r="AL37" s="101"/>
      <c r="AM37" s="101"/>
      <c r="AN37" s="101"/>
    </row>
    <row r="38" spans="1:40" x14ac:dyDescent="0.2">
      <c r="A38" s="20">
        <v>31</v>
      </c>
      <c r="B38" s="101">
        <v>14.3</v>
      </c>
      <c r="C38" s="101">
        <v>1021.8</v>
      </c>
      <c r="D38" s="101">
        <v>4.7</v>
      </c>
      <c r="E38" s="15"/>
      <c r="F38" s="151"/>
      <c r="G38" s="16"/>
      <c r="H38" s="16">
        <v>15</v>
      </c>
      <c r="I38" s="101">
        <v>1080.0999999999999</v>
      </c>
      <c r="J38" s="16">
        <v>1</v>
      </c>
      <c r="K38" s="74">
        <v>31</v>
      </c>
      <c r="L38" s="15"/>
      <c r="M38" s="101"/>
      <c r="N38" s="16"/>
      <c r="O38" s="16">
        <v>16.2</v>
      </c>
      <c r="P38" s="101">
        <v>1167.5</v>
      </c>
      <c r="Q38" s="16">
        <v>7</v>
      </c>
      <c r="R38" s="78"/>
      <c r="S38" s="101"/>
      <c r="T38" s="78"/>
      <c r="U38" s="20">
        <v>31</v>
      </c>
      <c r="V38" s="16"/>
      <c r="W38" s="101">
        <v>1139.7</v>
      </c>
      <c r="X38" s="16"/>
      <c r="Y38" s="15">
        <v>15.3</v>
      </c>
      <c r="Z38" s="101">
        <v>1102.3</v>
      </c>
      <c r="AA38" s="15">
        <v>-1.4</v>
      </c>
      <c r="AB38" s="16"/>
      <c r="AC38" s="151"/>
      <c r="AD38" s="16"/>
      <c r="AE38" s="20">
        <v>31</v>
      </c>
      <c r="AF38" s="16">
        <v>13.3</v>
      </c>
      <c r="AG38" s="101">
        <v>953.7</v>
      </c>
      <c r="AH38" s="16">
        <v>-1</v>
      </c>
      <c r="AI38" s="16"/>
      <c r="AJ38" s="101"/>
      <c r="AK38" s="16"/>
      <c r="AL38" s="101"/>
      <c r="AM38" s="101"/>
      <c r="AN38" s="101"/>
    </row>
    <row r="39" spans="1:40" x14ac:dyDescent="0.2">
      <c r="B39" s="249">
        <f>AVERAGE(B8:B38)</f>
        <v>13.988888888888887</v>
      </c>
      <c r="C39" s="62">
        <f>SUM(C8:C38)</f>
        <v>30986.199999999997</v>
      </c>
      <c r="E39" s="249">
        <f>SUM(E8:E38)/19</f>
        <v>14.547368421052628</v>
      </c>
      <c r="F39" s="62">
        <f>SUM(F8:F38)</f>
        <v>29127.9</v>
      </c>
      <c r="H39" s="249">
        <f>SUM(H8:H38)/21</f>
        <v>15.566666666666672</v>
      </c>
      <c r="I39" s="62">
        <f>SUM(I8:I38)</f>
        <v>32913.099999999991</v>
      </c>
      <c r="L39" s="249">
        <f>SUM(L8:L38)/22</f>
        <v>15.168181818181813</v>
      </c>
      <c r="M39" s="62">
        <f>SUM(M8:M38)</f>
        <v>32700.699999999993</v>
      </c>
      <c r="O39" s="249">
        <f>SUM(O8:O37)/18</f>
        <v>18.011111111111116</v>
      </c>
      <c r="P39" s="62">
        <f>SUM(P8:P38)</f>
        <v>34441.300000000003</v>
      </c>
      <c r="R39" s="249">
        <f>SUM(R8:R38)/21</f>
        <v>17.295238095238094</v>
      </c>
      <c r="S39" s="53">
        <f>SUM(S8:S38)</f>
        <v>35602.300000000003</v>
      </c>
      <c r="V39" s="249">
        <f>SUM(V8:V38)/23</f>
        <v>13.991304347826086</v>
      </c>
      <c r="W39" s="62">
        <f>SUM(W8:W38)</f>
        <v>35811.099999999991</v>
      </c>
      <c r="Y39" s="249">
        <f>SUM(Y8:Y38)/21</f>
        <v>17.057142857142853</v>
      </c>
      <c r="Z39" s="62">
        <f>SUM(Z8:Z38)</f>
        <v>34731.500000000007</v>
      </c>
      <c r="AB39" s="249">
        <f>SUM(AB8:AB38)/22</f>
        <v>13.959090909090911</v>
      </c>
      <c r="AC39" s="62">
        <f>SUM(AC8:AC38)</f>
        <v>31566.3</v>
      </c>
      <c r="AG39" s="62">
        <f>SUM(AG8:AG38)</f>
        <v>29975</v>
      </c>
      <c r="AJ39" s="62">
        <f>SUM(AJ8:AJ38)</f>
        <v>28537.499999999996</v>
      </c>
      <c r="AM39" s="62">
        <f>SUM(AM8:AM38)</f>
        <v>27571.599999999999</v>
      </c>
    </row>
    <row r="40" spans="1:40" x14ac:dyDescent="0.2">
      <c r="C40" s="245"/>
      <c r="F40" s="62">
        <f>C39+F39</f>
        <v>60114.1</v>
      </c>
      <c r="I40" s="62">
        <f>F40+I39</f>
        <v>93027.199999999983</v>
      </c>
      <c r="M40" s="62">
        <f>I40+M39</f>
        <v>125727.89999999998</v>
      </c>
      <c r="P40" s="62">
        <f>M40+P39</f>
        <v>160169.19999999998</v>
      </c>
      <c r="S40" s="62">
        <f>S39+P40</f>
        <v>195771.5</v>
      </c>
      <c r="W40" s="62">
        <f>S40+W39</f>
        <v>231582.59999999998</v>
      </c>
      <c r="Z40" s="62">
        <f>W40+Z39</f>
        <v>266314.09999999998</v>
      </c>
      <c r="AC40" s="62">
        <f>Z40+AC39</f>
        <v>297880.39999999997</v>
      </c>
      <c r="AG40" s="62">
        <f>AC40+AG39</f>
        <v>327855.39999999997</v>
      </c>
      <c r="AJ40" s="62">
        <f>AG40+AJ39</f>
        <v>356392.89999999997</v>
      </c>
      <c r="AM40" s="62">
        <f>AJ40+AM39</f>
        <v>383964.49999999994</v>
      </c>
    </row>
    <row r="41" spans="1:40" x14ac:dyDescent="0.2">
      <c r="C41" s="245">
        <f>SUM(C8:C35)</f>
        <v>27929.399999999998</v>
      </c>
      <c r="F41" s="245">
        <f>SUM(F8:F32)+C39</f>
        <v>56954.5</v>
      </c>
      <c r="I41" s="245">
        <f>SUM(I8:I32)+F40</f>
        <v>86568.299999999988</v>
      </c>
      <c r="M41" s="245">
        <f>SUM(M8:M29)+I40</f>
        <v>116976.29999999997</v>
      </c>
      <c r="P41" s="245">
        <f>SUM(P8:P13)+M40</f>
        <v>132275.59999999998</v>
      </c>
      <c r="S41" s="245">
        <f>SUM(S8:S37)+P40</f>
        <v>195771.5</v>
      </c>
      <c r="U41" s="62">
        <f>SUM(S8:S32)+36</f>
        <v>29779.000000000007</v>
      </c>
      <c r="W41" s="245">
        <f>SUM(W8:W37)+S40</f>
        <v>230442.9</v>
      </c>
      <c r="Z41" s="245">
        <f>SUM(Z8:Z34)+W40</f>
        <v>261902.09999999998</v>
      </c>
      <c r="AC41" s="245">
        <f>SUM(AC8:AC31)+Z40</f>
        <v>291962.8</v>
      </c>
      <c r="AG41" s="245">
        <f>SUM(AG8:AG36)+AC40</f>
        <v>325946.99999999994</v>
      </c>
      <c r="AJ41" s="245">
        <f>SUM(AJ8:AJ33)+AG40</f>
        <v>352555.99999999994</v>
      </c>
      <c r="AM41" s="245">
        <f>SUM(AM8:AM31)+AJ40</f>
        <v>379948.99999999994</v>
      </c>
    </row>
    <row r="42" spans="1:40" x14ac:dyDescent="0.2">
      <c r="M42" s="62"/>
      <c r="P42" s="62">
        <f>P41-P25-P24-P23</f>
        <v>128968.69999999997</v>
      </c>
      <c r="W42" s="62"/>
      <c r="AG42" s="245"/>
    </row>
    <row r="43" spans="1:40" x14ac:dyDescent="0.2">
      <c r="F43" s="62">
        <f>SUM(C8:C38)+F39</f>
        <v>60114.1</v>
      </c>
      <c r="I43" s="62">
        <f>SUM(I8:I10)+F40</f>
        <v>63278.5</v>
      </c>
      <c r="M43" s="62"/>
      <c r="T43" s="62"/>
      <c r="AG43" s="62"/>
    </row>
    <row r="44" spans="1:40" x14ac:dyDescent="0.2">
      <c r="M44" s="62">
        <f>C39+F39+I39</f>
        <v>93027.199999999983</v>
      </c>
      <c r="P44" s="62">
        <f>C39+F39+I39+M39+P39+S8+S9</f>
        <v>162508.5</v>
      </c>
      <c r="S44" s="246">
        <f>SUM(S8:S16)+P40</f>
        <v>170811.99999999997</v>
      </c>
      <c r="T44" s="62"/>
      <c r="AK44" s="62">
        <f>AG38+AJ8+AJ9</f>
        <v>2855.7</v>
      </c>
    </row>
    <row r="45" spans="1:40" x14ac:dyDescent="0.2">
      <c r="M45" s="62"/>
      <c r="P45" s="62"/>
      <c r="S45" s="62"/>
      <c r="T45" s="62"/>
    </row>
    <row r="46" spans="1:40" x14ac:dyDescent="0.2">
      <c r="A46" s="266"/>
      <c r="B46" s="267"/>
      <c r="C46" s="267"/>
      <c r="D46" s="267"/>
      <c r="E46" s="267"/>
      <c r="F46" s="267"/>
      <c r="G46" s="267"/>
      <c r="H46" s="267"/>
      <c r="I46" s="266"/>
      <c r="J46" s="267"/>
      <c r="K46" s="267"/>
      <c r="L46" s="267"/>
      <c r="M46" s="267"/>
      <c r="N46" s="267"/>
      <c r="O46" s="267"/>
      <c r="P46" s="267"/>
      <c r="Q46" s="267"/>
      <c r="R46" s="267"/>
      <c r="S46" s="267"/>
      <c r="T46" s="267"/>
      <c r="U46" s="267"/>
      <c r="V46" s="267"/>
      <c r="W46" s="267"/>
    </row>
    <row r="47" spans="1:40" ht="15.75" x14ac:dyDescent="0.25">
      <c r="L47" s="263"/>
      <c r="P47" s="62"/>
      <c r="S47" s="259"/>
      <c r="T47" s="259"/>
      <c r="U47" s="260"/>
    </row>
    <row r="48" spans="1:40" x14ac:dyDescent="0.2">
      <c r="A48" s="62"/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</row>
    <row r="49" spans="20:20" x14ac:dyDescent="0.2">
      <c r="T49" s="62"/>
    </row>
  </sheetData>
  <customSheetViews>
    <customSheetView guid="{77C8D547-F0D3-4B7A-94A2-94B6358D7709}">
      <pageMargins left="0.7" right="0.7" top="0.75" bottom="0.75" header="0.3" footer="0.3"/>
    </customSheetView>
    <customSheetView guid="{89A73F7A-C89E-4527-AEEB-D06379023611}">
      <pageMargins left="0.7" right="0.7" top="0.75" bottom="0.75" header="0.3" footer="0.3"/>
    </customSheetView>
  </customSheetViews>
  <mergeCells count="20">
    <mergeCell ref="AE2:AM2"/>
    <mergeCell ref="A4:A7"/>
    <mergeCell ref="B4:D4"/>
    <mergeCell ref="E4:G4"/>
    <mergeCell ref="H4:J4"/>
    <mergeCell ref="K4:K7"/>
    <mergeCell ref="L4:N4"/>
    <mergeCell ref="AE4:AE7"/>
    <mergeCell ref="AF4:AH4"/>
    <mergeCell ref="AI4:AK4"/>
    <mergeCell ref="AL4:AN4"/>
    <mergeCell ref="O4:Q4"/>
    <mergeCell ref="R4:T4"/>
    <mergeCell ref="U4:U7"/>
    <mergeCell ref="V4:X4"/>
    <mergeCell ref="Y4:AA4"/>
    <mergeCell ref="AB4:AD4"/>
    <mergeCell ref="A2:I2"/>
    <mergeCell ref="K2:S2"/>
    <mergeCell ref="U2:AC2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5">
    <tabColor rgb="FFFF0000"/>
  </sheetPr>
  <dimension ref="A2:AO49"/>
  <sheetViews>
    <sheetView topLeftCell="W7" workbookViewId="0">
      <selection activeCell="AM29" sqref="AM29:AM30"/>
    </sheetView>
  </sheetViews>
  <sheetFormatPr defaultRowHeight="12.75" x14ac:dyDescent="0.2"/>
  <sheetData>
    <row r="2" spans="1:40" ht="15.75" x14ac:dyDescent="0.25">
      <c r="A2" s="533" t="s">
        <v>177</v>
      </c>
      <c r="B2" s="534"/>
      <c r="C2" s="534"/>
      <c r="D2" s="534"/>
      <c r="E2" s="534"/>
      <c r="F2" s="534"/>
      <c r="G2" s="534"/>
      <c r="H2" s="534"/>
      <c r="I2" s="534"/>
      <c r="J2" s="18"/>
      <c r="K2" s="533" t="s">
        <v>178</v>
      </c>
      <c r="L2" s="534"/>
      <c r="M2" s="534"/>
      <c r="N2" s="534"/>
      <c r="O2" s="534"/>
      <c r="P2" s="534"/>
      <c r="Q2" s="534"/>
      <c r="R2" s="534"/>
      <c r="S2" s="534"/>
      <c r="U2" s="533" t="s">
        <v>179</v>
      </c>
      <c r="V2" s="534"/>
      <c r="W2" s="534"/>
      <c r="X2" s="534"/>
      <c r="Y2" s="534"/>
      <c r="Z2" s="534"/>
      <c r="AA2" s="534"/>
      <c r="AB2" s="534"/>
      <c r="AC2" s="534"/>
      <c r="AE2" s="533" t="s">
        <v>180</v>
      </c>
      <c r="AF2" s="534"/>
      <c r="AG2" s="534"/>
      <c r="AH2" s="534"/>
      <c r="AI2" s="534"/>
      <c r="AJ2" s="534"/>
      <c r="AK2" s="534"/>
      <c r="AL2" s="534"/>
      <c r="AM2" s="534"/>
    </row>
    <row r="3" spans="1:40" ht="15" x14ac:dyDescent="0.2">
      <c r="A3" s="1"/>
      <c r="B3" s="1"/>
      <c r="C3" s="1">
        <v>996</v>
      </c>
      <c r="D3" s="1"/>
      <c r="E3" s="1"/>
      <c r="F3" s="1"/>
      <c r="G3" s="1"/>
      <c r="H3" s="1"/>
      <c r="I3" s="1"/>
      <c r="J3" s="1"/>
      <c r="K3" s="73"/>
      <c r="L3" s="1"/>
      <c r="M3" s="1"/>
      <c r="N3" s="1"/>
    </row>
    <row r="4" spans="1:40" ht="15" x14ac:dyDescent="0.2">
      <c r="A4" s="525" t="s">
        <v>48</v>
      </c>
      <c r="B4" s="535" t="s">
        <v>55</v>
      </c>
      <c r="C4" s="536"/>
      <c r="D4" s="537"/>
      <c r="E4" s="535" t="s">
        <v>56</v>
      </c>
      <c r="F4" s="538"/>
      <c r="G4" s="539"/>
      <c r="H4" s="535" t="s">
        <v>57</v>
      </c>
      <c r="I4" s="538"/>
      <c r="J4" s="539"/>
      <c r="K4" s="540" t="s">
        <v>48</v>
      </c>
      <c r="L4" s="528" t="s">
        <v>58</v>
      </c>
      <c r="M4" s="529"/>
      <c r="N4" s="530"/>
      <c r="O4" s="528" t="s">
        <v>59</v>
      </c>
      <c r="P4" s="531"/>
      <c r="Q4" s="532"/>
      <c r="R4" s="528" t="s">
        <v>60</v>
      </c>
      <c r="S4" s="531"/>
      <c r="T4" s="532"/>
      <c r="U4" s="525" t="s">
        <v>48</v>
      </c>
      <c r="V4" s="528" t="s">
        <v>61</v>
      </c>
      <c r="W4" s="529"/>
      <c r="X4" s="530"/>
      <c r="Y4" s="528" t="s">
        <v>62</v>
      </c>
      <c r="Z4" s="531"/>
      <c r="AA4" s="532"/>
      <c r="AB4" s="528" t="s">
        <v>53</v>
      </c>
      <c r="AC4" s="531"/>
      <c r="AD4" s="532"/>
      <c r="AE4" s="525" t="s">
        <v>48</v>
      </c>
      <c r="AF4" s="535" t="s">
        <v>45</v>
      </c>
      <c r="AG4" s="538"/>
      <c r="AH4" s="539"/>
      <c r="AI4" s="535" t="s">
        <v>46</v>
      </c>
      <c r="AJ4" s="538"/>
      <c r="AK4" s="539"/>
      <c r="AL4" s="535" t="s">
        <v>47</v>
      </c>
      <c r="AM4" s="538"/>
      <c r="AN4" s="539"/>
    </row>
    <row r="5" spans="1:40" ht="15" x14ac:dyDescent="0.2">
      <c r="A5" s="526"/>
      <c r="B5" s="2" t="s">
        <v>49</v>
      </c>
      <c r="C5" s="3" t="s">
        <v>0</v>
      </c>
      <c r="D5" s="4" t="s">
        <v>54</v>
      </c>
      <c r="E5" s="2" t="s">
        <v>49</v>
      </c>
      <c r="F5" s="3" t="s">
        <v>0</v>
      </c>
      <c r="G5" s="4" t="s">
        <v>54</v>
      </c>
      <c r="H5" s="2" t="s">
        <v>50</v>
      </c>
      <c r="I5" s="3" t="s">
        <v>0</v>
      </c>
      <c r="J5" s="4" t="s">
        <v>54</v>
      </c>
      <c r="K5" s="541"/>
      <c r="L5" s="12" t="s">
        <v>50</v>
      </c>
      <c r="M5" s="5" t="s">
        <v>0</v>
      </c>
      <c r="N5" s="13" t="s">
        <v>54</v>
      </c>
      <c r="O5" s="2" t="s">
        <v>50</v>
      </c>
      <c r="P5" s="3" t="s">
        <v>0</v>
      </c>
      <c r="Q5" s="4" t="s">
        <v>54</v>
      </c>
      <c r="R5" s="12" t="s">
        <v>50</v>
      </c>
      <c r="S5" s="5" t="s">
        <v>0</v>
      </c>
      <c r="T5" s="13" t="s">
        <v>54</v>
      </c>
      <c r="U5" s="526"/>
      <c r="V5" s="12" t="s">
        <v>50</v>
      </c>
      <c r="W5" s="5" t="s">
        <v>0</v>
      </c>
      <c r="X5" s="13" t="s">
        <v>54</v>
      </c>
      <c r="Y5" s="12" t="s">
        <v>50</v>
      </c>
      <c r="Z5" s="5" t="s">
        <v>0</v>
      </c>
      <c r="AA5" s="13" t="s">
        <v>54</v>
      </c>
      <c r="AB5" s="12" t="s">
        <v>50</v>
      </c>
      <c r="AC5" s="5" t="s">
        <v>0</v>
      </c>
      <c r="AD5" s="13" t="s">
        <v>54</v>
      </c>
      <c r="AE5" s="526"/>
      <c r="AF5" s="2" t="s">
        <v>49</v>
      </c>
      <c r="AG5" s="3" t="s">
        <v>0</v>
      </c>
      <c r="AH5" s="4" t="s">
        <v>54</v>
      </c>
      <c r="AI5" s="2" t="s">
        <v>49</v>
      </c>
      <c r="AJ5" s="3" t="s">
        <v>0</v>
      </c>
      <c r="AK5" s="4" t="s">
        <v>54</v>
      </c>
      <c r="AL5" s="2" t="s">
        <v>49</v>
      </c>
      <c r="AM5" s="3" t="s">
        <v>0</v>
      </c>
      <c r="AN5" s="4" t="s">
        <v>54</v>
      </c>
    </row>
    <row r="6" spans="1:40" ht="15" x14ac:dyDescent="0.2">
      <c r="A6" s="526"/>
      <c r="B6" s="5" t="s">
        <v>52</v>
      </c>
      <c r="C6" s="6" t="s">
        <v>3</v>
      </c>
      <c r="D6" s="7" t="s">
        <v>3</v>
      </c>
      <c r="E6" s="5" t="s">
        <v>52</v>
      </c>
      <c r="F6" s="6" t="s">
        <v>3</v>
      </c>
      <c r="G6" s="7" t="s">
        <v>3</v>
      </c>
      <c r="H6" s="5" t="s">
        <v>51</v>
      </c>
      <c r="I6" s="6" t="s">
        <v>3</v>
      </c>
      <c r="J6" s="7" t="s">
        <v>3</v>
      </c>
      <c r="K6" s="541"/>
      <c r="L6" s="5" t="s">
        <v>51</v>
      </c>
      <c r="M6" s="6" t="s">
        <v>3</v>
      </c>
      <c r="N6" s="7" t="s">
        <v>3</v>
      </c>
      <c r="O6" s="5" t="s">
        <v>51</v>
      </c>
      <c r="P6" s="6" t="s">
        <v>3</v>
      </c>
      <c r="Q6" s="7" t="s">
        <v>3</v>
      </c>
      <c r="R6" s="5" t="s">
        <v>51</v>
      </c>
      <c r="S6" s="6" t="s">
        <v>3</v>
      </c>
      <c r="T6" s="7" t="s">
        <v>3</v>
      </c>
      <c r="U6" s="526"/>
      <c r="V6" s="5" t="s">
        <v>51</v>
      </c>
      <c r="W6" s="6" t="s">
        <v>3</v>
      </c>
      <c r="X6" s="7" t="s">
        <v>3</v>
      </c>
      <c r="Y6" s="5" t="s">
        <v>51</v>
      </c>
      <c r="Z6" s="6" t="s">
        <v>3</v>
      </c>
      <c r="AA6" s="7" t="s">
        <v>3</v>
      </c>
      <c r="AB6" s="5" t="s">
        <v>51</v>
      </c>
      <c r="AC6" s="6" t="s">
        <v>3</v>
      </c>
      <c r="AD6" s="7" t="s">
        <v>3</v>
      </c>
      <c r="AE6" s="526"/>
      <c r="AF6" s="5" t="s">
        <v>52</v>
      </c>
      <c r="AG6" s="6" t="s">
        <v>3</v>
      </c>
      <c r="AH6" s="7" t="s">
        <v>3</v>
      </c>
      <c r="AI6" s="5" t="s">
        <v>52</v>
      </c>
      <c r="AJ6" s="6" t="s">
        <v>3</v>
      </c>
      <c r="AK6" s="7" t="s">
        <v>3</v>
      </c>
      <c r="AL6" s="5" t="s">
        <v>52</v>
      </c>
      <c r="AM6" s="6" t="s">
        <v>3</v>
      </c>
      <c r="AN6" s="7" t="s">
        <v>3</v>
      </c>
    </row>
    <row r="7" spans="1:40" ht="15" x14ac:dyDescent="0.2">
      <c r="A7" s="527"/>
      <c r="B7" s="8" t="s">
        <v>9</v>
      </c>
      <c r="C7" s="9" t="s">
        <v>6</v>
      </c>
      <c r="D7" s="10" t="s">
        <v>6</v>
      </c>
      <c r="E7" s="8" t="s">
        <v>9</v>
      </c>
      <c r="F7" s="9" t="s">
        <v>6</v>
      </c>
      <c r="G7" s="10" t="s">
        <v>6</v>
      </c>
      <c r="H7" s="8" t="s">
        <v>9</v>
      </c>
      <c r="I7" s="9" t="s">
        <v>6</v>
      </c>
      <c r="J7" s="10" t="s">
        <v>6</v>
      </c>
      <c r="K7" s="542"/>
      <c r="L7" s="8" t="s">
        <v>9</v>
      </c>
      <c r="M7" s="9" t="s">
        <v>6</v>
      </c>
      <c r="N7" s="10" t="s">
        <v>6</v>
      </c>
      <c r="O7" s="5" t="s">
        <v>9</v>
      </c>
      <c r="P7" s="6" t="s">
        <v>6</v>
      </c>
      <c r="Q7" s="7" t="s">
        <v>6</v>
      </c>
      <c r="R7" s="5" t="s">
        <v>9</v>
      </c>
      <c r="S7" s="6" t="s">
        <v>6</v>
      </c>
      <c r="T7" s="7" t="s">
        <v>6</v>
      </c>
      <c r="U7" s="527"/>
      <c r="V7" s="5" t="s">
        <v>9</v>
      </c>
      <c r="W7" s="6" t="s">
        <v>6</v>
      </c>
      <c r="X7" s="11" t="s">
        <v>6</v>
      </c>
      <c r="Y7" s="8" t="s">
        <v>9</v>
      </c>
      <c r="Z7" s="9" t="s">
        <v>6</v>
      </c>
      <c r="AA7" s="10" t="s">
        <v>6</v>
      </c>
      <c r="AB7" s="8" t="s">
        <v>9</v>
      </c>
      <c r="AC7" s="9" t="s">
        <v>6</v>
      </c>
      <c r="AD7" s="10" t="s">
        <v>6</v>
      </c>
      <c r="AE7" s="527"/>
      <c r="AF7" s="8" t="s">
        <v>9</v>
      </c>
      <c r="AG7" s="9" t="s">
        <v>6</v>
      </c>
      <c r="AH7" s="10" t="s">
        <v>6</v>
      </c>
      <c r="AI7" s="8" t="s">
        <v>9</v>
      </c>
      <c r="AJ7" s="9" t="s">
        <v>6</v>
      </c>
      <c r="AK7" s="10" t="s">
        <v>6</v>
      </c>
      <c r="AL7" s="8" t="s">
        <v>9</v>
      </c>
      <c r="AM7" s="9" t="s">
        <v>6</v>
      </c>
      <c r="AN7" s="10" t="s">
        <v>6</v>
      </c>
    </row>
    <row r="8" spans="1:40" x14ac:dyDescent="0.2">
      <c r="A8" s="20">
        <v>1</v>
      </c>
      <c r="B8" s="262">
        <v>13.1</v>
      </c>
      <c r="C8" s="153">
        <v>979.8</v>
      </c>
      <c r="D8" s="14"/>
      <c r="E8" s="16">
        <v>13.5</v>
      </c>
      <c r="F8" s="101">
        <v>1027.7</v>
      </c>
      <c r="G8" s="15">
        <v>2</v>
      </c>
      <c r="H8" s="15">
        <v>14</v>
      </c>
      <c r="I8" s="192">
        <v>1057.9000000000001</v>
      </c>
      <c r="J8" s="16">
        <v>3.2</v>
      </c>
      <c r="K8" s="74">
        <v>1</v>
      </c>
      <c r="L8" s="16">
        <v>14.2</v>
      </c>
      <c r="M8" s="101">
        <v>1072.0999999999999</v>
      </c>
      <c r="N8" s="16">
        <v>0.2</v>
      </c>
      <c r="O8" s="261">
        <v>14.1</v>
      </c>
      <c r="P8" s="151">
        <v>1054.3</v>
      </c>
      <c r="Q8" s="15"/>
      <c r="R8" s="16">
        <v>14.9</v>
      </c>
      <c r="S8" s="101">
        <v>1108.5999999999999</v>
      </c>
      <c r="T8" s="16">
        <v>9.1999999999999993</v>
      </c>
      <c r="U8" s="20">
        <v>1</v>
      </c>
      <c r="V8" s="16">
        <v>16.100000000000001</v>
      </c>
      <c r="W8" s="101">
        <v>1191.3</v>
      </c>
      <c r="X8" s="16">
        <v>-3.2</v>
      </c>
      <c r="Y8" s="15">
        <v>14.8</v>
      </c>
      <c r="Z8" s="101">
        <v>1093.3</v>
      </c>
      <c r="AA8" s="16">
        <v>-0.9</v>
      </c>
      <c r="AB8" s="16">
        <v>14.4</v>
      </c>
      <c r="AC8" s="101">
        <v>1061.3</v>
      </c>
      <c r="AD8" s="16">
        <v>0.7</v>
      </c>
      <c r="AE8" s="20">
        <v>1</v>
      </c>
      <c r="AF8" s="16"/>
      <c r="AG8" s="151">
        <v>987.7</v>
      </c>
      <c r="AH8" s="16"/>
      <c r="AI8" s="16">
        <v>12.4</v>
      </c>
      <c r="AJ8" s="101">
        <v>898.6</v>
      </c>
      <c r="AK8" s="16">
        <v>-2.4</v>
      </c>
      <c r="AL8" s="16">
        <v>12.8</v>
      </c>
      <c r="AM8" s="101">
        <v>923.6</v>
      </c>
      <c r="AN8" s="15">
        <v>2.4</v>
      </c>
    </row>
    <row r="9" spans="1:40" x14ac:dyDescent="0.2">
      <c r="A9" s="20">
        <v>2</v>
      </c>
      <c r="B9" s="15"/>
      <c r="C9" s="153">
        <v>980.1</v>
      </c>
      <c r="D9" s="14"/>
      <c r="E9" s="16">
        <v>13.5</v>
      </c>
      <c r="F9" s="101">
        <v>1026.9000000000001</v>
      </c>
      <c r="G9" s="16">
        <v>-0.8</v>
      </c>
      <c r="H9" s="16">
        <v>14</v>
      </c>
      <c r="I9" s="101">
        <v>1059.3</v>
      </c>
      <c r="J9" s="16">
        <f>I9-I8</f>
        <v>1.3999999999998636</v>
      </c>
      <c r="K9" s="74">
        <v>2</v>
      </c>
      <c r="L9" s="16"/>
      <c r="M9" s="151">
        <v>1070.9000000000001</v>
      </c>
      <c r="N9" s="15"/>
      <c r="O9" s="16"/>
      <c r="P9" s="188">
        <v>1055.0999999999999</v>
      </c>
      <c r="Q9" s="15"/>
      <c r="R9" s="16">
        <v>15</v>
      </c>
      <c r="S9" s="101">
        <v>1119.2</v>
      </c>
      <c r="T9" s="16">
        <v>10.6</v>
      </c>
      <c r="U9" s="20">
        <v>2</v>
      </c>
      <c r="V9" s="16"/>
      <c r="W9" s="151">
        <v>1186.3</v>
      </c>
      <c r="X9" s="16"/>
      <c r="Y9" s="15">
        <v>14.8</v>
      </c>
      <c r="Z9" s="101">
        <v>1091.2</v>
      </c>
      <c r="AA9" s="15">
        <v>-2.1</v>
      </c>
      <c r="AB9" s="16">
        <v>14.3</v>
      </c>
      <c r="AC9" s="101">
        <v>1055.5</v>
      </c>
      <c r="AD9" s="16">
        <v>-5.8</v>
      </c>
      <c r="AE9" s="20">
        <v>2</v>
      </c>
      <c r="AF9" s="15"/>
      <c r="AG9" s="151">
        <v>983.9</v>
      </c>
      <c r="AH9" s="16"/>
      <c r="AI9" s="15">
        <v>12.3</v>
      </c>
      <c r="AJ9" s="101">
        <v>895.8</v>
      </c>
      <c r="AK9" s="16">
        <v>-2.8</v>
      </c>
      <c r="AL9" s="16">
        <v>12.8</v>
      </c>
      <c r="AM9" s="101">
        <v>928.1</v>
      </c>
      <c r="AN9" s="15">
        <v>4.5999999999999996</v>
      </c>
    </row>
    <row r="10" spans="1:40" x14ac:dyDescent="0.2">
      <c r="A10" s="20">
        <v>3</v>
      </c>
      <c r="B10" s="15"/>
      <c r="C10" s="153">
        <v>980.89</v>
      </c>
      <c r="D10" s="14"/>
      <c r="E10" s="16">
        <v>13.5</v>
      </c>
      <c r="F10" s="101">
        <v>1027.7</v>
      </c>
      <c r="G10" s="16">
        <v>0.8</v>
      </c>
      <c r="H10" s="16">
        <v>14</v>
      </c>
      <c r="I10" s="101">
        <v>1059.4000000000001</v>
      </c>
      <c r="J10" s="16">
        <f>I10-I9</f>
        <v>0.10000000000013642</v>
      </c>
      <c r="K10" s="74">
        <v>3</v>
      </c>
      <c r="L10" s="16"/>
      <c r="M10" s="151">
        <v>1072.8</v>
      </c>
      <c r="N10" s="16"/>
      <c r="O10" s="16"/>
      <c r="P10" s="151">
        <v>1056.5</v>
      </c>
      <c r="Q10" s="15"/>
      <c r="R10" s="16">
        <v>15.1</v>
      </c>
      <c r="S10" s="101">
        <v>1124.3</v>
      </c>
      <c r="T10" s="16">
        <v>5.0999999999999996</v>
      </c>
      <c r="U10" s="20">
        <v>3</v>
      </c>
      <c r="V10" s="16"/>
      <c r="W10" s="151">
        <v>1182.5999999999999</v>
      </c>
      <c r="X10" s="16"/>
      <c r="Y10" s="15">
        <v>14.8</v>
      </c>
      <c r="Z10" s="101">
        <v>1091.4000000000001</v>
      </c>
      <c r="AA10" s="15">
        <v>0.2</v>
      </c>
      <c r="AB10" s="15"/>
      <c r="AC10" s="151">
        <v>1050.3</v>
      </c>
      <c r="AD10" s="16"/>
      <c r="AE10" s="20">
        <v>3</v>
      </c>
      <c r="AF10" s="16">
        <v>13.2</v>
      </c>
      <c r="AG10" s="101">
        <v>973.7</v>
      </c>
      <c r="AH10" s="16">
        <v>-5</v>
      </c>
      <c r="AI10" s="15">
        <v>12.3</v>
      </c>
      <c r="AJ10" s="101">
        <v>894.8</v>
      </c>
      <c r="AK10" s="15">
        <v>-1</v>
      </c>
      <c r="AL10" s="15"/>
      <c r="AM10" s="151">
        <v>930.8</v>
      </c>
      <c r="AN10" s="15"/>
    </row>
    <row r="11" spans="1:40" x14ac:dyDescent="0.2">
      <c r="A11" s="20">
        <v>4</v>
      </c>
      <c r="B11" s="15"/>
      <c r="C11" s="153">
        <v>983.56</v>
      </c>
      <c r="D11" s="14"/>
      <c r="E11" s="16">
        <v>13.5</v>
      </c>
      <c r="F11" s="101">
        <v>1029.2</v>
      </c>
      <c r="G11" s="16">
        <v>1.5</v>
      </c>
      <c r="H11" s="16">
        <v>14</v>
      </c>
      <c r="I11" s="101">
        <v>1060.9000000000001</v>
      </c>
      <c r="J11" s="16">
        <f>I11-I10</f>
        <v>1.5</v>
      </c>
      <c r="K11" s="74">
        <v>4</v>
      </c>
      <c r="L11" s="16">
        <v>14.2</v>
      </c>
      <c r="M11" s="101">
        <v>1074.2</v>
      </c>
      <c r="N11" s="15">
        <v>2.1</v>
      </c>
      <c r="O11" s="16">
        <v>14</v>
      </c>
      <c r="P11" s="101">
        <v>1056.4000000000001</v>
      </c>
      <c r="Q11" s="16">
        <v>-7.8</v>
      </c>
      <c r="R11" s="151"/>
      <c r="S11" s="188">
        <v>1127.3</v>
      </c>
      <c r="T11" s="151"/>
      <c r="U11" s="20">
        <v>4</v>
      </c>
      <c r="V11" s="16">
        <v>15.9</v>
      </c>
      <c r="W11" s="101">
        <v>1179.3</v>
      </c>
      <c r="X11" s="16">
        <v>-12</v>
      </c>
      <c r="Y11" s="15">
        <v>14.8</v>
      </c>
      <c r="Z11" s="101">
        <v>1094.2</v>
      </c>
      <c r="AA11" s="16">
        <v>2.8</v>
      </c>
      <c r="AB11" s="15"/>
      <c r="AC11" s="151">
        <v>1048.9000000000001</v>
      </c>
      <c r="AD11" s="16"/>
      <c r="AE11" s="20">
        <v>4</v>
      </c>
      <c r="AF11" s="16">
        <v>13.1</v>
      </c>
      <c r="AG11" s="101">
        <v>967.3</v>
      </c>
      <c r="AH11" s="16">
        <v>-6.4</v>
      </c>
      <c r="AI11" s="15"/>
      <c r="AJ11" s="151">
        <v>894.1</v>
      </c>
      <c r="AK11" s="15"/>
      <c r="AL11" s="15"/>
      <c r="AM11" s="151">
        <v>933.5</v>
      </c>
      <c r="AN11" s="15"/>
    </row>
    <row r="12" spans="1:40" x14ac:dyDescent="0.2">
      <c r="A12" s="20">
        <v>5</v>
      </c>
      <c r="B12" s="15"/>
      <c r="C12" s="153">
        <v>984.98</v>
      </c>
      <c r="D12" s="15"/>
      <c r="E12" s="16">
        <v>13.5</v>
      </c>
      <c r="F12" s="101">
        <v>1030.2</v>
      </c>
      <c r="G12" s="15">
        <v>1</v>
      </c>
      <c r="H12" s="16"/>
      <c r="I12" s="151">
        <v>1060.4000000000001</v>
      </c>
      <c r="J12" s="16"/>
      <c r="K12" s="74">
        <v>5</v>
      </c>
      <c r="L12" s="15">
        <v>14.2</v>
      </c>
      <c r="M12" s="101">
        <v>1074.0999999999999</v>
      </c>
      <c r="N12" s="16">
        <v>-0.1</v>
      </c>
      <c r="O12" s="16">
        <v>14</v>
      </c>
      <c r="P12" s="101">
        <v>1054.5</v>
      </c>
      <c r="Q12" s="16">
        <v>-1.9</v>
      </c>
      <c r="R12" s="151"/>
      <c r="S12" s="188">
        <v>1133.5</v>
      </c>
      <c r="T12" s="151"/>
      <c r="U12" s="20">
        <v>5</v>
      </c>
      <c r="V12" s="16">
        <v>15.9</v>
      </c>
      <c r="W12" s="101">
        <v>1181.2</v>
      </c>
      <c r="X12" s="16">
        <v>1.9</v>
      </c>
      <c r="Y12" s="16">
        <v>14.8</v>
      </c>
      <c r="Z12" s="101">
        <v>1092.0999999999999</v>
      </c>
      <c r="AA12" s="15">
        <v>-2.1</v>
      </c>
      <c r="AB12" s="15">
        <v>14.2</v>
      </c>
      <c r="AC12" s="101">
        <v>1049.5</v>
      </c>
      <c r="AD12" s="16">
        <v>-2</v>
      </c>
      <c r="AE12" s="20">
        <v>5</v>
      </c>
      <c r="AF12" s="16">
        <v>13.2</v>
      </c>
      <c r="AG12" s="101">
        <v>968.1</v>
      </c>
      <c r="AH12" s="16">
        <v>0.8</v>
      </c>
      <c r="AI12" s="15"/>
      <c r="AJ12" s="151">
        <v>893.8</v>
      </c>
      <c r="AK12" s="15"/>
      <c r="AL12" s="15">
        <v>12.9</v>
      </c>
      <c r="AM12" s="112">
        <v>933.4</v>
      </c>
      <c r="AN12" s="16">
        <v>1.8</v>
      </c>
    </row>
    <row r="13" spans="1:40" x14ac:dyDescent="0.2">
      <c r="A13" s="20">
        <v>6</v>
      </c>
      <c r="B13" s="15"/>
      <c r="C13" s="153">
        <v>985.41</v>
      </c>
      <c r="D13" s="15"/>
      <c r="E13" s="16"/>
      <c r="F13" s="151">
        <v>1027.8</v>
      </c>
      <c r="G13" s="16"/>
      <c r="H13" s="16"/>
      <c r="I13" s="151">
        <v>1061.5999999999999</v>
      </c>
      <c r="J13" s="16"/>
      <c r="K13" s="74">
        <v>6</v>
      </c>
      <c r="L13" s="15">
        <v>14.2</v>
      </c>
      <c r="M13" s="101">
        <v>1073.5</v>
      </c>
      <c r="N13" s="15">
        <v>-0.6</v>
      </c>
      <c r="O13" s="16">
        <v>14</v>
      </c>
      <c r="P13" s="101">
        <v>1059.5999999999999</v>
      </c>
      <c r="Q13" s="16">
        <v>5.0999999999999996</v>
      </c>
      <c r="R13" s="101">
        <v>15.3</v>
      </c>
      <c r="S13" s="101">
        <v>1140.2</v>
      </c>
      <c r="T13" s="101">
        <v>5.3</v>
      </c>
      <c r="U13" s="20">
        <v>6</v>
      </c>
      <c r="V13" s="16">
        <v>15.9</v>
      </c>
      <c r="W13" s="113">
        <v>1177.5999999999999</v>
      </c>
      <c r="X13" s="16">
        <v>-3.6</v>
      </c>
      <c r="Y13" s="16"/>
      <c r="Z13" s="151">
        <v>1090.4000000000001</v>
      </c>
      <c r="AA13" s="16"/>
      <c r="AB13" s="16">
        <v>14.2</v>
      </c>
      <c r="AC13" s="101">
        <v>1050</v>
      </c>
      <c r="AD13" s="16">
        <v>0.5</v>
      </c>
      <c r="AE13" s="20">
        <v>6</v>
      </c>
      <c r="AF13" s="16">
        <v>13.1</v>
      </c>
      <c r="AG13" s="101">
        <v>966.2</v>
      </c>
      <c r="AH13" s="16">
        <v>-1.9</v>
      </c>
      <c r="AI13" s="15"/>
      <c r="AJ13" s="188">
        <v>894.3</v>
      </c>
      <c r="AK13" s="15"/>
      <c r="AL13" s="15">
        <v>13</v>
      </c>
      <c r="AM13" s="101">
        <v>937.4</v>
      </c>
      <c r="AN13" s="16">
        <v>4</v>
      </c>
    </row>
    <row r="14" spans="1:40" x14ac:dyDescent="0.2">
      <c r="A14" s="20">
        <v>7</v>
      </c>
      <c r="B14" s="15"/>
      <c r="C14" s="153">
        <v>991.15</v>
      </c>
      <c r="D14" s="14"/>
      <c r="E14" s="16"/>
      <c r="F14" s="151">
        <v>1030.8</v>
      </c>
      <c r="G14" s="16"/>
      <c r="H14" s="16"/>
      <c r="I14" s="151">
        <v>1059.0999999999999</v>
      </c>
      <c r="J14" s="16"/>
      <c r="K14" s="74">
        <v>7</v>
      </c>
      <c r="L14" s="16">
        <v>14.2</v>
      </c>
      <c r="M14" s="101">
        <v>1072.7</v>
      </c>
      <c r="N14" s="16">
        <v>-0.8</v>
      </c>
      <c r="O14" s="16"/>
      <c r="P14" s="188">
        <v>1057.8</v>
      </c>
      <c r="Q14" s="16"/>
      <c r="R14" s="101">
        <v>15.5</v>
      </c>
      <c r="S14" s="101">
        <v>1155.5</v>
      </c>
      <c r="T14" s="101">
        <v>15.3</v>
      </c>
      <c r="U14" s="20">
        <v>7</v>
      </c>
      <c r="V14" s="16">
        <v>15.9</v>
      </c>
      <c r="W14" s="101">
        <v>1176.3</v>
      </c>
      <c r="X14" s="16">
        <v>-1.3</v>
      </c>
      <c r="Y14" s="16"/>
      <c r="Z14" s="151">
        <v>1087.8</v>
      </c>
      <c r="AA14" s="15"/>
      <c r="AB14" s="16">
        <v>14.3</v>
      </c>
      <c r="AC14" s="101">
        <v>1051.0999999999999</v>
      </c>
      <c r="AD14" s="16">
        <v>1.1000000000000001</v>
      </c>
      <c r="AE14" s="20">
        <v>7</v>
      </c>
      <c r="AF14" s="16">
        <v>13.1</v>
      </c>
      <c r="AG14" s="101">
        <v>963.3</v>
      </c>
      <c r="AH14" s="16">
        <v>-2.9</v>
      </c>
      <c r="AI14" s="16">
        <v>12.4</v>
      </c>
      <c r="AJ14" s="101">
        <v>896.8</v>
      </c>
      <c r="AK14" s="16">
        <v>0.5</v>
      </c>
      <c r="AL14" s="16">
        <v>13</v>
      </c>
      <c r="AM14" s="101">
        <v>937.4</v>
      </c>
      <c r="AN14" s="16">
        <v>0</v>
      </c>
    </row>
    <row r="15" spans="1:40" x14ac:dyDescent="0.2">
      <c r="A15" s="20">
        <v>8</v>
      </c>
      <c r="B15" s="16"/>
      <c r="C15" s="153">
        <v>990.49099999999999</v>
      </c>
      <c r="D15" s="15"/>
      <c r="E15" s="16">
        <v>13.6</v>
      </c>
      <c r="F15" s="101">
        <v>1033.4000000000001</v>
      </c>
      <c r="G15" s="15">
        <v>3.2</v>
      </c>
      <c r="H15" s="16"/>
      <c r="I15" s="151">
        <v>1062.4000000000001</v>
      </c>
      <c r="J15" s="16"/>
      <c r="K15" s="74">
        <v>8</v>
      </c>
      <c r="L15" s="16">
        <v>14.2</v>
      </c>
      <c r="M15" s="101">
        <v>1072.7</v>
      </c>
      <c r="N15" s="16">
        <v>0</v>
      </c>
      <c r="O15" s="16"/>
      <c r="P15" s="188">
        <v>1057.2</v>
      </c>
      <c r="Q15" s="16"/>
      <c r="R15" s="16">
        <v>15.6</v>
      </c>
      <c r="S15" s="113">
        <v>1162.8</v>
      </c>
      <c r="T15" s="16">
        <v>7.3</v>
      </c>
      <c r="U15" s="20">
        <v>8</v>
      </c>
      <c r="V15" s="16">
        <v>15.8</v>
      </c>
      <c r="W15" s="101">
        <v>1171.0999999999999</v>
      </c>
      <c r="X15" s="16">
        <v>-5.2</v>
      </c>
      <c r="Y15" s="16">
        <v>14.7</v>
      </c>
      <c r="Z15" s="220">
        <v>1085</v>
      </c>
      <c r="AA15" s="16">
        <v>-2.4</v>
      </c>
      <c r="AB15" s="16">
        <v>14.2</v>
      </c>
      <c r="AC15" s="101">
        <v>1046.2</v>
      </c>
      <c r="AD15" s="16">
        <v>-4.9000000000000004</v>
      </c>
      <c r="AE15" s="20">
        <v>8</v>
      </c>
      <c r="AF15" s="16"/>
      <c r="AG15" s="151">
        <v>959.2</v>
      </c>
      <c r="AH15" s="16"/>
      <c r="AI15" s="16">
        <v>12.3</v>
      </c>
      <c r="AJ15" s="101">
        <v>896.6</v>
      </c>
      <c r="AK15" s="16">
        <v>-0.2</v>
      </c>
      <c r="AL15" s="16">
        <v>13</v>
      </c>
      <c r="AM15" s="101">
        <v>938.8</v>
      </c>
      <c r="AN15" s="16">
        <v>1.4</v>
      </c>
    </row>
    <row r="16" spans="1:40" x14ac:dyDescent="0.2">
      <c r="A16" s="20">
        <v>9</v>
      </c>
      <c r="B16" s="15"/>
      <c r="C16" s="153">
        <v>995.02</v>
      </c>
      <c r="D16" s="15"/>
      <c r="E16" s="15">
        <v>13.6</v>
      </c>
      <c r="F16" s="101">
        <v>1035.2</v>
      </c>
      <c r="G16" s="16">
        <v>1.8</v>
      </c>
      <c r="H16" s="16">
        <v>14</v>
      </c>
      <c r="I16" s="192">
        <v>1061.5</v>
      </c>
      <c r="J16" s="16">
        <v>0.6</v>
      </c>
      <c r="K16" s="74">
        <v>9</v>
      </c>
      <c r="L16" s="16"/>
      <c r="M16" s="151">
        <v>1073.9000000000001</v>
      </c>
      <c r="N16" s="16"/>
      <c r="O16" s="16"/>
      <c r="P16" s="188">
        <v>1054.4000000000001</v>
      </c>
      <c r="Q16" s="16"/>
      <c r="R16" s="16">
        <v>15.7</v>
      </c>
      <c r="S16" s="101">
        <v>1169.3</v>
      </c>
      <c r="T16" s="16">
        <v>6.5</v>
      </c>
      <c r="U16" s="20">
        <v>9</v>
      </c>
      <c r="V16" s="16"/>
      <c r="W16" s="254">
        <v>1166.5999999999999</v>
      </c>
      <c r="X16" s="16"/>
      <c r="Y16" s="16">
        <v>14.7</v>
      </c>
      <c r="Z16" s="101">
        <v>1082</v>
      </c>
      <c r="AA16" s="15">
        <v>-3</v>
      </c>
      <c r="AB16" s="16">
        <v>14.2</v>
      </c>
      <c r="AC16" s="101">
        <v>1047.2</v>
      </c>
      <c r="AD16" s="16">
        <v>1</v>
      </c>
      <c r="AE16" s="20">
        <v>9</v>
      </c>
      <c r="AF16" s="16"/>
      <c r="AG16" s="151">
        <v>958.9</v>
      </c>
      <c r="AH16" s="16"/>
      <c r="AI16" s="16">
        <v>12.4</v>
      </c>
      <c r="AJ16" s="101">
        <v>898.1</v>
      </c>
      <c r="AK16" s="16">
        <v>1.5</v>
      </c>
      <c r="AL16" s="16">
        <v>13</v>
      </c>
      <c r="AM16" s="101">
        <v>940</v>
      </c>
      <c r="AN16" s="16">
        <v>1.2</v>
      </c>
    </row>
    <row r="17" spans="1:40" x14ac:dyDescent="0.2">
      <c r="A17" s="20">
        <v>10</v>
      </c>
      <c r="B17" s="261">
        <v>13.1</v>
      </c>
      <c r="C17" s="153">
        <v>987.66399999999999</v>
      </c>
      <c r="D17" s="16"/>
      <c r="E17" s="15">
        <v>13.6</v>
      </c>
      <c r="F17" s="101">
        <v>1034.2</v>
      </c>
      <c r="G17" s="16">
        <v>-1</v>
      </c>
      <c r="H17" s="16">
        <v>14</v>
      </c>
      <c r="I17" s="192">
        <v>1060.7</v>
      </c>
      <c r="J17" s="16">
        <v>-0.8</v>
      </c>
      <c r="K17" s="74">
        <v>10</v>
      </c>
      <c r="L17" s="261">
        <v>14.2</v>
      </c>
      <c r="M17" s="151">
        <v>1072.8</v>
      </c>
      <c r="N17" s="16"/>
      <c r="O17" s="16">
        <v>14</v>
      </c>
      <c r="P17" s="113">
        <v>1054.4000000000001</v>
      </c>
      <c r="Q17" s="16">
        <v>-5.2</v>
      </c>
      <c r="R17" s="16">
        <v>15.7</v>
      </c>
      <c r="S17" s="101">
        <v>1165.3</v>
      </c>
      <c r="T17" s="16">
        <v>-4</v>
      </c>
      <c r="U17" s="20">
        <v>10</v>
      </c>
      <c r="V17" s="16"/>
      <c r="W17" s="151">
        <v>1164.7</v>
      </c>
      <c r="X17" s="16"/>
      <c r="Y17" s="16">
        <v>14.6</v>
      </c>
      <c r="Z17" s="101">
        <v>1077.0999999999999</v>
      </c>
      <c r="AA17" s="16">
        <v>-4.9000000000000004</v>
      </c>
      <c r="AB17" s="16"/>
      <c r="AC17" s="151">
        <v>1040.5999999999999</v>
      </c>
      <c r="AD17" s="16"/>
      <c r="AE17" s="20">
        <v>10</v>
      </c>
      <c r="AF17" s="16">
        <v>13</v>
      </c>
      <c r="AG17" s="101">
        <v>957.4</v>
      </c>
      <c r="AH17" s="16">
        <v>-2</v>
      </c>
      <c r="AI17" s="16">
        <v>12.4</v>
      </c>
      <c r="AJ17" s="101">
        <v>899.1</v>
      </c>
      <c r="AK17" s="16">
        <v>1</v>
      </c>
      <c r="AL17" s="16"/>
      <c r="AM17" s="151">
        <v>943.8</v>
      </c>
      <c r="AN17" s="16"/>
    </row>
    <row r="18" spans="1:40" x14ac:dyDescent="0.2">
      <c r="A18" s="20">
        <v>11</v>
      </c>
      <c r="B18" s="16">
        <v>13.2</v>
      </c>
      <c r="C18" s="101">
        <v>1004.1</v>
      </c>
      <c r="D18" s="16">
        <v>8.1</v>
      </c>
      <c r="E18" s="16">
        <v>13.6</v>
      </c>
      <c r="F18" s="101">
        <v>1035.4000000000001</v>
      </c>
      <c r="G18" s="16">
        <v>1.2</v>
      </c>
      <c r="H18" s="16">
        <v>14</v>
      </c>
      <c r="I18" s="192">
        <v>1059.0999999999999</v>
      </c>
      <c r="J18" s="16">
        <v>-1.6</v>
      </c>
      <c r="K18" s="74">
        <v>11</v>
      </c>
      <c r="L18" s="16">
        <v>14.2</v>
      </c>
      <c r="M18" s="101">
        <v>1075.9000000000001</v>
      </c>
      <c r="N18" s="16">
        <v>3.2</v>
      </c>
      <c r="O18" s="16">
        <v>13.9</v>
      </c>
      <c r="P18" s="113">
        <v>1052.3</v>
      </c>
      <c r="Q18" s="16">
        <v>-2.1</v>
      </c>
      <c r="R18" s="16"/>
      <c r="S18" s="151">
        <v>1169.2</v>
      </c>
      <c r="T18" s="16"/>
      <c r="U18" s="20">
        <v>11</v>
      </c>
      <c r="V18" s="16">
        <v>15.7</v>
      </c>
      <c r="W18" s="113">
        <v>1161.2</v>
      </c>
      <c r="X18" s="16">
        <v>-9.9</v>
      </c>
      <c r="Y18" s="16">
        <v>14.6</v>
      </c>
      <c r="Z18" s="101">
        <v>1079.5999999999999</v>
      </c>
      <c r="AA18" s="15">
        <v>2.5</v>
      </c>
      <c r="AB18" s="16"/>
      <c r="AC18" s="151">
        <v>1041.7</v>
      </c>
      <c r="AD18" s="16"/>
      <c r="AE18" s="20">
        <v>11</v>
      </c>
      <c r="AF18" s="16">
        <v>12.9</v>
      </c>
      <c r="AG18" s="101">
        <v>951.8</v>
      </c>
      <c r="AH18" s="16">
        <v>-5.6</v>
      </c>
      <c r="AI18" s="16">
        <v>12.4</v>
      </c>
      <c r="AJ18" s="101">
        <v>899.3</v>
      </c>
      <c r="AK18" s="16">
        <v>0.2</v>
      </c>
      <c r="AL18" s="16"/>
      <c r="AM18" s="151">
        <v>944.3</v>
      </c>
      <c r="AN18" s="16"/>
    </row>
    <row r="19" spans="1:40" x14ac:dyDescent="0.2">
      <c r="A19" s="20">
        <v>12</v>
      </c>
      <c r="B19" s="16">
        <v>13.2</v>
      </c>
      <c r="C19" s="101">
        <v>1006.2</v>
      </c>
      <c r="D19" s="16">
        <v>2.1</v>
      </c>
      <c r="E19" s="16">
        <v>13.6</v>
      </c>
      <c r="F19" s="101">
        <v>1034.5999999999999</v>
      </c>
      <c r="G19" s="16">
        <v>-0.8</v>
      </c>
      <c r="H19" s="16"/>
      <c r="I19" s="151">
        <v>1060.3</v>
      </c>
      <c r="J19" s="16"/>
      <c r="K19" s="74">
        <v>12</v>
      </c>
      <c r="L19" s="16">
        <v>14.2</v>
      </c>
      <c r="M19" s="101">
        <v>1073.9000000000001</v>
      </c>
      <c r="N19" s="16">
        <v>-2</v>
      </c>
      <c r="O19" s="16">
        <v>13.9</v>
      </c>
      <c r="P19" s="101">
        <v>1052.5999999999999</v>
      </c>
      <c r="Q19" s="16">
        <v>0.3</v>
      </c>
      <c r="R19" s="78"/>
      <c r="S19" s="151">
        <v>1173.2</v>
      </c>
      <c r="T19" s="78"/>
      <c r="U19" s="20">
        <v>12</v>
      </c>
      <c r="V19" s="16">
        <v>15.6</v>
      </c>
      <c r="W19" s="113">
        <v>1157.4000000000001</v>
      </c>
      <c r="X19" s="16">
        <v>-3.8</v>
      </c>
      <c r="Y19" s="16">
        <v>14.6</v>
      </c>
      <c r="Z19" s="101">
        <v>1075.5</v>
      </c>
      <c r="AA19" s="16">
        <v>-1.6</v>
      </c>
      <c r="AB19" s="16">
        <v>14.1</v>
      </c>
      <c r="AC19" s="101">
        <v>1040.5</v>
      </c>
      <c r="AD19" s="16">
        <v>-6.7</v>
      </c>
      <c r="AE19" s="20">
        <v>12</v>
      </c>
      <c r="AF19" s="16">
        <v>12.9</v>
      </c>
      <c r="AG19" s="101">
        <v>947.6</v>
      </c>
      <c r="AH19" s="16">
        <v>-4.2</v>
      </c>
      <c r="AI19" s="16"/>
      <c r="AJ19" s="151">
        <v>897.3</v>
      </c>
      <c r="AK19" s="16"/>
      <c r="AL19" s="16">
        <v>13.1</v>
      </c>
      <c r="AM19" s="101">
        <v>945.6</v>
      </c>
      <c r="AN19" s="16">
        <v>1.9</v>
      </c>
    </row>
    <row r="20" spans="1:40" x14ac:dyDescent="0.2">
      <c r="A20" s="20">
        <v>13</v>
      </c>
      <c r="B20" s="16">
        <v>13.2</v>
      </c>
      <c r="C20" s="101">
        <v>1006.3</v>
      </c>
      <c r="D20" s="16">
        <v>0.1</v>
      </c>
      <c r="E20" s="16"/>
      <c r="F20" s="151">
        <v>1034</v>
      </c>
      <c r="G20" s="16"/>
      <c r="H20" s="16"/>
      <c r="I20" s="151">
        <v>1061</v>
      </c>
      <c r="J20" s="16"/>
      <c r="K20" s="74">
        <v>13</v>
      </c>
      <c r="L20" s="16">
        <v>14.2</v>
      </c>
      <c r="M20" s="101">
        <v>1073</v>
      </c>
      <c r="N20" s="16">
        <v>-0.9</v>
      </c>
      <c r="O20" s="16">
        <v>14</v>
      </c>
      <c r="P20" s="101">
        <v>1051.0999999999999</v>
      </c>
      <c r="Q20" s="16">
        <v>-1.5</v>
      </c>
      <c r="R20" s="16"/>
      <c r="S20" s="151">
        <v>1178.2</v>
      </c>
      <c r="T20" s="16"/>
      <c r="U20" s="20">
        <v>13</v>
      </c>
      <c r="V20" s="16">
        <v>15.6</v>
      </c>
      <c r="W20" s="113">
        <v>1149.7</v>
      </c>
      <c r="X20" s="16">
        <v>-7.7</v>
      </c>
      <c r="Y20" s="15"/>
      <c r="Z20" s="151">
        <v>1076.8</v>
      </c>
      <c r="AA20" s="16"/>
      <c r="AB20" s="16">
        <v>14.1</v>
      </c>
      <c r="AC20" s="101">
        <v>1038.4000000000001</v>
      </c>
      <c r="AD20" s="16">
        <v>-2.1</v>
      </c>
      <c r="AE20" s="20">
        <v>13</v>
      </c>
      <c r="AF20" s="16">
        <v>12.8</v>
      </c>
      <c r="AG20" s="101">
        <v>944.2</v>
      </c>
      <c r="AH20" s="16">
        <v>-3.4</v>
      </c>
      <c r="AI20" s="16"/>
      <c r="AJ20" s="151">
        <v>899.4</v>
      </c>
      <c r="AK20" s="16"/>
      <c r="AL20" s="15">
        <v>13.1</v>
      </c>
      <c r="AM20" s="101">
        <v>950</v>
      </c>
      <c r="AN20" s="16">
        <v>4.4000000000000004</v>
      </c>
    </row>
    <row r="21" spans="1:40" x14ac:dyDescent="0.2">
      <c r="A21" s="20">
        <v>14</v>
      </c>
      <c r="B21" s="101">
        <v>13.2</v>
      </c>
      <c r="C21" s="101">
        <v>1007.2</v>
      </c>
      <c r="D21" s="101">
        <v>0.9</v>
      </c>
      <c r="E21" s="16"/>
      <c r="F21" s="151">
        <v>1037.2</v>
      </c>
      <c r="G21" s="16"/>
      <c r="H21" s="16">
        <v>14</v>
      </c>
      <c r="I21" s="101">
        <v>1064.4000000000001</v>
      </c>
      <c r="J21" s="16">
        <v>5.3</v>
      </c>
      <c r="K21" s="74">
        <v>14</v>
      </c>
      <c r="L21" s="16">
        <v>14.2</v>
      </c>
      <c r="M21" s="101">
        <v>1071.8</v>
      </c>
      <c r="N21" s="16">
        <v>-1.2</v>
      </c>
      <c r="O21" s="16"/>
      <c r="P21" s="151">
        <v>1050.9000000000001</v>
      </c>
      <c r="Q21" s="16"/>
      <c r="R21" s="16">
        <v>15.9</v>
      </c>
      <c r="S21" s="101">
        <v>1181.5999999999999</v>
      </c>
      <c r="T21" s="16">
        <v>16.3</v>
      </c>
      <c r="U21" s="20">
        <v>14</v>
      </c>
      <c r="V21" s="16">
        <v>15.5</v>
      </c>
      <c r="W21" s="101">
        <v>1146.0999999999999</v>
      </c>
      <c r="X21" s="16">
        <v>-3.6</v>
      </c>
      <c r="Y21" s="15"/>
      <c r="Z21" s="151">
        <v>1075.0999999999999</v>
      </c>
      <c r="AA21" s="16"/>
      <c r="AB21" s="16">
        <v>14</v>
      </c>
      <c r="AC21" s="101">
        <v>1032.7</v>
      </c>
      <c r="AD21" s="16">
        <v>-5.7</v>
      </c>
      <c r="AE21" s="20">
        <v>14</v>
      </c>
      <c r="AF21" s="16">
        <v>12.8</v>
      </c>
      <c r="AG21" s="101">
        <v>941.8</v>
      </c>
      <c r="AH21" s="16">
        <v>-2.4</v>
      </c>
      <c r="AI21" s="16">
        <v>12.4</v>
      </c>
      <c r="AJ21" s="113">
        <v>899.5</v>
      </c>
      <c r="AK21" s="16">
        <v>0.1</v>
      </c>
      <c r="AL21" s="15">
        <v>13.2</v>
      </c>
      <c r="AM21" s="101">
        <v>951.1</v>
      </c>
      <c r="AN21" s="16">
        <v>1.1000000000000001</v>
      </c>
    </row>
    <row r="22" spans="1:40" x14ac:dyDescent="0.2">
      <c r="A22" s="20">
        <v>15</v>
      </c>
      <c r="B22" s="101">
        <v>13.2</v>
      </c>
      <c r="C22" s="101">
        <v>1008.8</v>
      </c>
      <c r="D22" s="101">
        <v>1.6</v>
      </c>
      <c r="E22" s="16">
        <v>13.6</v>
      </c>
      <c r="F22" s="101">
        <v>1038.7</v>
      </c>
      <c r="G22" s="16">
        <v>4.0999999999999996</v>
      </c>
      <c r="H22" s="16">
        <v>14</v>
      </c>
      <c r="I22" s="101">
        <v>1062.0999999999999</v>
      </c>
      <c r="J22" s="16">
        <v>-2.2999999999999998</v>
      </c>
      <c r="K22" s="74">
        <v>15</v>
      </c>
      <c r="L22" s="16">
        <v>14.2</v>
      </c>
      <c r="M22" s="101">
        <v>1071.5</v>
      </c>
      <c r="N22" s="16">
        <v>-0.3</v>
      </c>
      <c r="O22" s="16"/>
      <c r="P22" s="151">
        <v>1052.2</v>
      </c>
      <c r="Q22" s="16"/>
      <c r="R22" s="16">
        <v>16</v>
      </c>
      <c r="S22" s="101">
        <v>1189</v>
      </c>
      <c r="T22" s="16">
        <v>7.4</v>
      </c>
      <c r="U22" s="20">
        <v>15</v>
      </c>
      <c r="V22" s="16">
        <v>15.4</v>
      </c>
      <c r="W22" s="101">
        <v>1140.4000000000001</v>
      </c>
      <c r="X22" s="16">
        <v>-5.7</v>
      </c>
      <c r="Y22" s="16">
        <v>14.6</v>
      </c>
      <c r="Z22" s="220">
        <v>1077.3</v>
      </c>
      <c r="AA22" s="16">
        <v>1.8</v>
      </c>
      <c r="AB22" s="16">
        <v>14</v>
      </c>
      <c r="AC22" s="101">
        <v>1031.5</v>
      </c>
      <c r="AD22" s="16">
        <v>-1.2</v>
      </c>
      <c r="AE22" s="112">
        <v>15</v>
      </c>
      <c r="AF22" s="16"/>
      <c r="AG22" s="151">
        <v>934.3</v>
      </c>
      <c r="AH22" s="16"/>
      <c r="AI22" s="16">
        <v>12.5</v>
      </c>
      <c r="AJ22" s="101">
        <v>899.9</v>
      </c>
      <c r="AK22" s="16">
        <v>0.4</v>
      </c>
      <c r="AL22" s="16">
        <v>13.2</v>
      </c>
      <c r="AM22" s="101">
        <v>952.8</v>
      </c>
      <c r="AN22" s="16">
        <v>1.7</v>
      </c>
    </row>
    <row r="23" spans="1:40" x14ac:dyDescent="0.2">
      <c r="A23" s="20">
        <v>16</v>
      </c>
      <c r="B23" s="101"/>
      <c r="C23" s="153">
        <v>1009.6</v>
      </c>
      <c r="D23" s="101"/>
      <c r="E23" s="15">
        <v>13.7</v>
      </c>
      <c r="F23" s="101">
        <v>1040.5999999999999</v>
      </c>
      <c r="G23" s="16">
        <v>1.9</v>
      </c>
      <c r="H23" s="16">
        <v>14</v>
      </c>
      <c r="I23" s="101">
        <v>1062.4000000000001</v>
      </c>
      <c r="J23" s="16">
        <v>0.3</v>
      </c>
      <c r="K23" s="74">
        <v>16</v>
      </c>
      <c r="L23" s="16"/>
      <c r="M23" s="188">
        <v>1069.3</v>
      </c>
      <c r="N23" s="16"/>
      <c r="O23" s="16">
        <v>14</v>
      </c>
      <c r="P23" s="101">
        <v>1050.7</v>
      </c>
      <c r="Q23" s="16">
        <v>-0.4</v>
      </c>
      <c r="R23" s="16">
        <v>16</v>
      </c>
      <c r="S23" s="101">
        <v>1190.8</v>
      </c>
      <c r="T23" s="16">
        <v>1.8</v>
      </c>
      <c r="U23" s="20">
        <v>16</v>
      </c>
      <c r="V23" s="16"/>
      <c r="W23" s="151">
        <v>1137</v>
      </c>
      <c r="X23" s="16"/>
      <c r="Y23" s="16">
        <v>14.6</v>
      </c>
      <c r="Z23" s="101">
        <v>1075.9000000000001</v>
      </c>
      <c r="AA23" s="16">
        <v>-1.4</v>
      </c>
      <c r="AB23" s="16">
        <v>14</v>
      </c>
      <c r="AC23" s="101">
        <v>1028.4000000000001</v>
      </c>
      <c r="AD23" s="16">
        <v>-3.1</v>
      </c>
      <c r="AE23" s="20">
        <v>16</v>
      </c>
      <c r="AF23" s="16"/>
      <c r="AG23" s="151">
        <v>931.3</v>
      </c>
      <c r="AH23" s="16"/>
      <c r="AI23" s="16">
        <v>12.5</v>
      </c>
      <c r="AJ23" s="101">
        <v>901.7</v>
      </c>
      <c r="AK23" s="16">
        <v>1.8</v>
      </c>
      <c r="AL23" s="16">
        <v>13.2</v>
      </c>
      <c r="AM23" s="101">
        <v>955</v>
      </c>
      <c r="AN23" s="16">
        <v>2.2000000000000002</v>
      </c>
    </row>
    <row r="24" spans="1:40" x14ac:dyDescent="0.2">
      <c r="A24" s="20">
        <v>17</v>
      </c>
      <c r="B24" s="101"/>
      <c r="C24" s="153">
        <v>1010.4</v>
      </c>
      <c r="D24" s="101"/>
      <c r="E24" s="16">
        <v>13.7</v>
      </c>
      <c r="F24" s="101">
        <v>1041.5</v>
      </c>
      <c r="G24" s="16">
        <v>0.9</v>
      </c>
      <c r="H24" s="16">
        <v>14</v>
      </c>
      <c r="I24" s="101">
        <v>1061.4000000000001</v>
      </c>
      <c r="J24" s="16">
        <v>-1</v>
      </c>
      <c r="K24" s="74">
        <v>17</v>
      </c>
      <c r="L24" s="16"/>
      <c r="M24" s="151">
        <v>1068.4000000000001</v>
      </c>
      <c r="N24" s="16"/>
      <c r="O24" s="16">
        <v>14</v>
      </c>
      <c r="P24" s="101">
        <v>1050.3</v>
      </c>
      <c r="Q24" s="16">
        <v>-0.4</v>
      </c>
      <c r="R24" s="16">
        <v>16</v>
      </c>
      <c r="S24" s="101">
        <v>1191.5999999999999</v>
      </c>
      <c r="T24" s="16">
        <v>0.8</v>
      </c>
      <c r="U24" s="20">
        <v>17</v>
      </c>
      <c r="V24" s="16"/>
      <c r="W24" s="151">
        <v>1133</v>
      </c>
      <c r="X24" s="16"/>
      <c r="Y24" s="16">
        <v>14.6</v>
      </c>
      <c r="Z24" s="101">
        <v>1074.7</v>
      </c>
      <c r="AA24" s="16">
        <v>-1.2</v>
      </c>
      <c r="AB24" s="16"/>
      <c r="AC24" s="151">
        <v>1025.8</v>
      </c>
      <c r="AD24" s="16"/>
      <c r="AE24" s="20">
        <v>17</v>
      </c>
      <c r="AF24" s="16">
        <v>12.7</v>
      </c>
      <c r="AG24" s="101">
        <v>932.4</v>
      </c>
      <c r="AH24" s="101">
        <v>-3.1</v>
      </c>
      <c r="AI24" s="16">
        <v>12.5</v>
      </c>
      <c r="AJ24" s="101">
        <v>901</v>
      </c>
      <c r="AK24" s="16">
        <v>-0.7</v>
      </c>
      <c r="AL24" s="101"/>
      <c r="AM24" s="151">
        <v>959.9</v>
      </c>
      <c r="AN24" s="16"/>
    </row>
    <row r="25" spans="1:40" x14ac:dyDescent="0.2">
      <c r="A25" s="20">
        <v>18</v>
      </c>
      <c r="B25" s="101">
        <v>13.3</v>
      </c>
      <c r="C25" s="101">
        <v>1011.2</v>
      </c>
      <c r="D25" s="101">
        <v>2.4</v>
      </c>
      <c r="E25" s="15">
        <v>13.8</v>
      </c>
      <c r="F25" s="16">
        <v>1042.5999999999999</v>
      </c>
      <c r="G25" s="16">
        <v>1.1000000000000001</v>
      </c>
      <c r="H25" s="16">
        <v>14</v>
      </c>
      <c r="I25" s="101">
        <v>1062.5</v>
      </c>
      <c r="J25" s="16">
        <v>1.1000000000000001</v>
      </c>
      <c r="K25" s="74">
        <v>18</v>
      </c>
      <c r="L25" s="16">
        <v>14.2</v>
      </c>
      <c r="M25" s="101">
        <v>1069.3</v>
      </c>
      <c r="N25" s="16">
        <v>-2.2000000000000002</v>
      </c>
      <c r="O25" s="16">
        <v>14</v>
      </c>
      <c r="P25" s="101">
        <v>1052.4000000000001</v>
      </c>
      <c r="Q25" s="16">
        <v>2.1</v>
      </c>
      <c r="R25" s="16"/>
      <c r="S25" s="151">
        <v>1190.5999999999999</v>
      </c>
      <c r="T25" s="16"/>
      <c r="U25" s="20">
        <v>18</v>
      </c>
      <c r="V25" s="16">
        <v>15.4</v>
      </c>
      <c r="W25" s="101">
        <v>1133.5999999999999</v>
      </c>
      <c r="X25" s="16">
        <v>-6.8</v>
      </c>
      <c r="Y25" s="16">
        <v>14.5</v>
      </c>
      <c r="Z25" s="101">
        <v>1072.4000000000001</v>
      </c>
      <c r="AA25" s="16">
        <v>-2.2999999999999998</v>
      </c>
      <c r="AB25" s="16"/>
      <c r="AC25" s="151">
        <v>1019.9</v>
      </c>
      <c r="AD25" s="16"/>
      <c r="AE25" s="20">
        <v>18</v>
      </c>
      <c r="AF25" s="16">
        <v>12.8</v>
      </c>
      <c r="AG25" s="101">
        <v>926.6</v>
      </c>
      <c r="AH25" s="16">
        <v>-5.6</v>
      </c>
      <c r="AI25" s="16">
        <v>12.5</v>
      </c>
      <c r="AJ25" s="101">
        <v>901</v>
      </c>
      <c r="AK25" s="16"/>
      <c r="AL25" s="101"/>
      <c r="AM25" s="151">
        <v>959.3</v>
      </c>
      <c r="AN25" s="16"/>
    </row>
    <row r="26" spans="1:40" x14ac:dyDescent="0.2">
      <c r="A26" s="20">
        <v>19</v>
      </c>
      <c r="B26" s="101">
        <v>13.3</v>
      </c>
      <c r="C26" s="101">
        <v>1013.7</v>
      </c>
      <c r="D26" s="101">
        <v>2.5</v>
      </c>
      <c r="E26" s="15">
        <v>13.8</v>
      </c>
      <c r="F26" s="101">
        <v>1044.9000000000001</v>
      </c>
      <c r="G26" s="16">
        <v>2.2999999999999998</v>
      </c>
      <c r="H26" s="16"/>
      <c r="I26" s="151">
        <v>1064.7</v>
      </c>
      <c r="J26" s="16"/>
      <c r="K26" s="74">
        <v>19</v>
      </c>
      <c r="L26" s="16">
        <v>14.1</v>
      </c>
      <c r="M26" s="101">
        <v>1068.3</v>
      </c>
      <c r="N26" s="16">
        <v>-1</v>
      </c>
      <c r="O26" s="16">
        <v>14</v>
      </c>
      <c r="P26" s="101">
        <v>1051.3</v>
      </c>
      <c r="Q26" s="16">
        <v>-1.1000000000000001</v>
      </c>
      <c r="R26" s="16"/>
      <c r="S26" s="151">
        <v>1192.5</v>
      </c>
      <c r="T26" s="71"/>
      <c r="U26" s="20">
        <v>19</v>
      </c>
      <c r="V26" s="16">
        <v>15.3</v>
      </c>
      <c r="W26" s="101">
        <v>1130</v>
      </c>
      <c r="X26" s="16">
        <v>-3.6</v>
      </c>
      <c r="Y26" s="16">
        <v>14.5</v>
      </c>
      <c r="Z26" s="101">
        <v>1069.5999999999999</v>
      </c>
      <c r="AA26" s="16">
        <v>-2.8</v>
      </c>
      <c r="AB26" s="16">
        <v>13.9</v>
      </c>
      <c r="AC26" s="101">
        <v>1019.3</v>
      </c>
      <c r="AD26" s="16">
        <v>-9.1</v>
      </c>
      <c r="AE26" s="20">
        <v>19</v>
      </c>
      <c r="AF26" s="16">
        <v>12.7</v>
      </c>
      <c r="AG26" s="101">
        <v>924.1</v>
      </c>
      <c r="AH26" s="16">
        <v>-2.7</v>
      </c>
      <c r="AI26" s="16"/>
      <c r="AJ26" s="151">
        <v>897.6</v>
      </c>
      <c r="AK26" s="15"/>
      <c r="AL26" s="101">
        <v>13.3</v>
      </c>
      <c r="AM26" s="101">
        <v>961.2</v>
      </c>
      <c r="AN26" s="16">
        <v>2.1</v>
      </c>
    </row>
    <row r="27" spans="1:40" x14ac:dyDescent="0.2">
      <c r="A27" s="20">
        <v>20</v>
      </c>
      <c r="B27" s="101">
        <v>13.3</v>
      </c>
      <c r="C27" s="101">
        <v>1015.3</v>
      </c>
      <c r="D27" s="101">
        <v>1.6</v>
      </c>
      <c r="E27" s="16">
        <v>13.8</v>
      </c>
      <c r="F27" s="101">
        <v>1046.0999999999999</v>
      </c>
      <c r="G27" s="16">
        <v>1.2</v>
      </c>
      <c r="H27" s="261">
        <v>14.1</v>
      </c>
      <c r="I27" s="151">
        <v>1066.8</v>
      </c>
      <c r="J27" s="16"/>
      <c r="K27" s="74">
        <v>20</v>
      </c>
      <c r="L27" s="16">
        <v>14.1</v>
      </c>
      <c r="M27" s="101">
        <v>1066.0999999999999</v>
      </c>
      <c r="N27" s="16">
        <v>-2.2000000000000002</v>
      </c>
      <c r="O27" s="16">
        <v>14</v>
      </c>
      <c r="P27" s="101">
        <v>1051.8</v>
      </c>
      <c r="Q27" s="16">
        <v>0.5</v>
      </c>
      <c r="R27" s="16">
        <v>16.100000000000001</v>
      </c>
      <c r="S27" s="101">
        <v>1193.8</v>
      </c>
      <c r="T27" s="16">
        <v>2.2000000000000002</v>
      </c>
      <c r="U27" s="20">
        <v>20</v>
      </c>
      <c r="V27" s="16">
        <v>15.3</v>
      </c>
      <c r="W27" s="101">
        <v>1129</v>
      </c>
      <c r="X27" s="16">
        <v>-1</v>
      </c>
      <c r="Y27" s="16"/>
      <c r="Z27" s="151">
        <f>Z26+(Z29-Z26)/3</f>
        <v>1068.3333333333333</v>
      </c>
      <c r="AA27" s="16"/>
      <c r="AB27" s="16">
        <v>13.8</v>
      </c>
      <c r="AC27" s="101">
        <v>1014.9</v>
      </c>
      <c r="AD27" s="16">
        <v>-4.4000000000000004</v>
      </c>
      <c r="AE27" s="20">
        <v>20</v>
      </c>
      <c r="AF27" s="16">
        <v>12.7</v>
      </c>
      <c r="AG27" s="101">
        <v>920.8</v>
      </c>
      <c r="AH27" s="16">
        <v>-3.3</v>
      </c>
      <c r="AI27" s="16"/>
      <c r="AJ27" s="151">
        <v>899.4</v>
      </c>
      <c r="AK27" s="15"/>
      <c r="AL27" s="101">
        <v>13.3</v>
      </c>
      <c r="AM27" s="101">
        <v>963.1</v>
      </c>
      <c r="AN27" s="16">
        <v>1.9</v>
      </c>
    </row>
    <row r="28" spans="1:40" x14ac:dyDescent="0.2">
      <c r="A28" s="20">
        <v>21</v>
      </c>
      <c r="B28" s="101">
        <v>13.3</v>
      </c>
      <c r="C28" s="101">
        <v>1016.6</v>
      </c>
      <c r="D28" s="101">
        <v>1.3</v>
      </c>
      <c r="E28" s="16"/>
      <c r="F28" s="151">
        <v>1046</v>
      </c>
      <c r="G28" s="16"/>
      <c r="H28" s="16">
        <v>14.1</v>
      </c>
      <c r="I28" s="101">
        <v>1068.7</v>
      </c>
      <c r="J28" s="16">
        <v>6.2</v>
      </c>
      <c r="K28" s="74">
        <v>21</v>
      </c>
      <c r="L28" s="16">
        <v>14.1</v>
      </c>
      <c r="M28" s="101">
        <v>1064.9000000000001</v>
      </c>
      <c r="N28" s="16">
        <v>-1.2</v>
      </c>
      <c r="O28" s="16"/>
      <c r="P28" s="151">
        <v>1053.5999999999999</v>
      </c>
      <c r="Q28" s="16"/>
      <c r="R28" s="16">
        <v>16.100000000000001</v>
      </c>
      <c r="S28" s="101">
        <v>1195</v>
      </c>
      <c r="T28" s="16">
        <v>1.2</v>
      </c>
      <c r="U28" s="20">
        <v>21</v>
      </c>
      <c r="V28" s="16">
        <v>15.3</v>
      </c>
      <c r="W28" s="101">
        <v>1130.5</v>
      </c>
      <c r="X28" s="16">
        <v>1.5</v>
      </c>
      <c r="Y28" s="16"/>
      <c r="Z28" s="151">
        <f>Z27+(Z29-Z26)/3</f>
        <v>1067.0666666666666</v>
      </c>
      <c r="AA28" s="15"/>
      <c r="AB28" s="16">
        <v>13.7</v>
      </c>
      <c r="AC28" s="101">
        <v>1010</v>
      </c>
      <c r="AD28" s="16">
        <v>-4.9000000000000004</v>
      </c>
      <c r="AE28" s="20">
        <v>21</v>
      </c>
      <c r="AF28" s="16">
        <v>12.7</v>
      </c>
      <c r="AG28" s="101">
        <v>919.6</v>
      </c>
      <c r="AH28" s="16">
        <v>-1.2</v>
      </c>
      <c r="AI28" s="16">
        <v>12.5</v>
      </c>
      <c r="AJ28" s="101">
        <v>900</v>
      </c>
      <c r="AK28" s="16">
        <v>-0.3</v>
      </c>
      <c r="AL28" s="101">
        <v>13.3</v>
      </c>
      <c r="AM28" s="101">
        <v>962.1</v>
      </c>
      <c r="AN28" s="16">
        <v>-1</v>
      </c>
    </row>
    <row r="29" spans="1:40" x14ac:dyDescent="0.2">
      <c r="A29" s="20">
        <v>22</v>
      </c>
      <c r="B29" s="101">
        <v>13.4</v>
      </c>
      <c r="C29" s="101">
        <v>1018.8</v>
      </c>
      <c r="D29" s="101">
        <v>2.2000000000000002</v>
      </c>
      <c r="E29" s="16"/>
      <c r="F29" s="151">
        <v>1046.5999999999999</v>
      </c>
      <c r="G29" s="16"/>
      <c r="H29" s="16">
        <v>14.1</v>
      </c>
      <c r="I29" s="101">
        <v>1069.9000000000001</v>
      </c>
      <c r="J29" s="16">
        <v>1.2</v>
      </c>
      <c r="K29" s="74">
        <v>22</v>
      </c>
      <c r="L29" s="16">
        <v>14.1</v>
      </c>
      <c r="M29" s="101">
        <v>1063.0999999999999</v>
      </c>
      <c r="N29" s="16">
        <v>-1.8</v>
      </c>
      <c r="O29" s="16"/>
      <c r="P29" s="151">
        <v>1054.4000000000001</v>
      </c>
      <c r="Q29" s="16"/>
      <c r="R29" s="16">
        <v>16.2</v>
      </c>
      <c r="S29" s="101">
        <v>1198.4000000000001</v>
      </c>
      <c r="T29" s="16">
        <v>3.4</v>
      </c>
      <c r="U29" s="20">
        <v>22</v>
      </c>
      <c r="V29" s="16">
        <v>15.3</v>
      </c>
      <c r="W29" s="101">
        <v>1125</v>
      </c>
      <c r="X29" s="16">
        <v>-5.5</v>
      </c>
      <c r="Y29" s="16">
        <v>14.5</v>
      </c>
      <c r="Z29" s="101">
        <v>1065.8</v>
      </c>
      <c r="AA29" s="16">
        <v>-1.3</v>
      </c>
      <c r="AB29" s="16">
        <v>13.7</v>
      </c>
      <c r="AC29" s="101">
        <v>1007</v>
      </c>
      <c r="AD29" s="16">
        <v>-3</v>
      </c>
      <c r="AE29" s="20">
        <v>22</v>
      </c>
      <c r="AF29" s="16"/>
      <c r="AG29" s="151">
        <v>910.5</v>
      </c>
      <c r="AH29" s="16"/>
      <c r="AI29" s="16">
        <v>12.5</v>
      </c>
      <c r="AJ29" s="101">
        <v>903</v>
      </c>
      <c r="AK29" s="16">
        <v>3</v>
      </c>
      <c r="AL29" s="101">
        <v>13.4</v>
      </c>
      <c r="AM29" s="101">
        <v>965.9</v>
      </c>
      <c r="AN29" s="16">
        <v>3.8</v>
      </c>
    </row>
    <row r="30" spans="1:40" x14ac:dyDescent="0.2">
      <c r="A30" s="20">
        <v>23</v>
      </c>
      <c r="B30" s="101"/>
      <c r="C30" s="151">
        <v>1015.2</v>
      </c>
      <c r="D30" s="101"/>
      <c r="E30" s="16"/>
      <c r="F30" s="151">
        <v>1047.4000000000001</v>
      </c>
      <c r="G30" s="15"/>
      <c r="H30" s="16">
        <v>14.2</v>
      </c>
      <c r="I30" s="101">
        <v>1072.0999999999999</v>
      </c>
      <c r="J30" s="16">
        <v>2.2000000000000002</v>
      </c>
      <c r="K30" s="74">
        <v>23</v>
      </c>
      <c r="L30" s="16"/>
      <c r="M30" s="188">
        <v>1061.9000000000001</v>
      </c>
      <c r="N30" s="16"/>
      <c r="O30" s="16">
        <v>14.1</v>
      </c>
      <c r="P30" s="101">
        <v>1056.3</v>
      </c>
      <c r="Q30" s="16">
        <v>4.5</v>
      </c>
      <c r="R30" s="16">
        <v>16.2</v>
      </c>
      <c r="S30" s="101">
        <v>1202.2</v>
      </c>
      <c r="T30" s="16">
        <v>3.8</v>
      </c>
      <c r="U30" s="20">
        <v>23</v>
      </c>
      <c r="V30" s="16"/>
      <c r="W30" s="151">
        <v>1119.5</v>
      </c>
      <c r="X30" s="16"/>
      <c r="Y30" s="16">
        <v>14.5</v>
      </c>
      <c r="Z30" s="101">
        <v>1068.2</v>
      </c>
      <c r="AA30" s="15">
        <v>2.4</v>
      </c>
      <c r="AB30" s="16">
        <v>13.6</v>
      </c>
      <c r="AC30" s="101">
        <v>1004.2</v>
      </c>
      <c r="AD30" s="16">
        <v>-2.8</v>
      </c>
      <c r="AE30" s="20">
        <v>23</v>
      </c>
      <c r="AF30" s="16"/>
      <c r="AG30" s="151">
        <v>909.2</v>
      </c>
      <c r="AH30" s="16"/>
      <c r="AI30" s="16">
        <v>12.5</v>
      </c>
      <c r="AJ30" s="101">
        <v>903.2</v>
      </c>
      <c r="AK30" s="16">
        <v>0.2</v>
      </c>
      <c r="AL30" s="101">
        <v>13.4</v>
      </c>
      <c r="AM30" s="101">
        <v>969.4</v>
      </c>
      <c r="AN30" s="16">
        <v>3.5</v>
      </c>
    </row>
    <row r="31" spans="1:40" x14ac:dyDescent="0.2">
      <c r="A31" s="20">
        <v>24</v>
      </c>
      <c r="B31" s="101"/>
      <c r="C31" s="151">
        <v>1015.6</v>
      </c>
      <c r="D31" s="101"/>
      <c r="E31" s="16">
        <v>13.8</v>
      </c>
      <c r="F31" s="101">
        <v>1048.2</v>
      </c>
      <c r="G31" s="15">
        <v>0.8</v>
      </c>
      <c r="H31" s="16">
        <v>14.2</v>
      </c>
      <c r="I31" s="101">
        <v>1072.3</v>
      </c>
      <c r="J31" s="16">
        <v>0.2</v>
      </c>
      <c r="K31" s="74">
        <v>24</v>
      </c>
      <c r="L31" s="16"/>
      <c r="M31" s="188">
        <v>1064.4000000000001</v>
      </c>
      <c r="N31" s="16"/>
      <c r="O31" s="16">
        <v>14.2</v>
      </c>
      <c r="P31" s="101">
        <v>1063.7</v>
      </c>
      <c r="Q31" s="16">
        <v>7.4</v>
      </c>
      <c r="R31" s="16">
        <v>16.2</v>
      </c>
      <c r="S31" s="101">
        <v>1202.4000000000001</v>
      </c>
      <c r="T31" s="16">
        <v>0.2</v>
      </c>
      <c r="U31" s="20">
        <v>24</v>
      </c>
      <c r="V31" s="16"/>
      <c r="W31" s="151">
        <v>1114.9000000000001</v>
      </c>
      <c r="X31" s="16"/>
      <c r="Y31" s="15">
        <v>14.5</v>
      </c>
      <c r="Z31" s="101">
        <v>1068.5999999999999</v>
      </c>
      <c r="AA31" s="15">
        <v>0.4</v>
      </c>
      <c r="AB31" s="16"/>
      <c r="AC31" s="151">
        <v>996.3</v>
      </c>
      <c r="AD31" s="16"/>
      <c r="AE31" s="20">
        <v>24</v>
      </c>
      <c r="AF31" s="15">
        <v>12.5</v>
      </c>
      <c r="AG31" s="101">
        <v>909.8</v>
      </c>
      <c r="AH31" s="16">
        <v>-3.3</v>
      </c>
      <c r="AI31" s="16">
        <v>12.6</v>
      </c>
      <c r="AJ31" s="101">
        <v>908.9</v>
      </c>
      <c r="AK31" s="16">
        <v>5.7</v>
      </c>
      <c r="AL31" s="16"/>
      <c r="AM31" s="151">
        <v>969.7</v>
      </c>
      <c r="AN31" s="16"/>
    </row>
    <row r="32" spans="1:40" x14ac:dyDescent="0.2">
      <c r="A32" s="20">
        <v>25</v>
      </c>
      <c r="B32" s="101">
        <v>13.4</v>
      </c>
      <c r="C32" s="101">
        <v>1020.8</v>
      </c>
      <c r="D32" s="101">
        <v>2</v>
      </c>
      <c r="E32" s="50">
        <v>13.9</v>
      </c>
      <c r="F32" s="154">
        <v>1051.0999999999999</v>
      </c>
      <c r="G32" s="71">
        <v>2.9</v>
      </c>
      <c r="H32" s="16">
        <v>14.2</v>
      </c>
      <c r="I32" s="101">
        <v>1073.4000000000001</v>
      </c>
      <c r="J32" s="16">
        <v>1.1000000000000001</v>
      </c>
      <c r="K32" s="74">
        <v>25</v>
      </c>
      <c r="L32" s="16">
        <v>14.1</v>
      </c>
      <c r="M32" s="101">
        <v>1064.5</v>
      </c>
      <c r="N32" s="16">
        <v>1.4</v>
      </c>
      <c r="O32" s="16">
        <v>14.2</v>
      </c>
      <c r="P32" s="101">
        <v>1068.8</v>
      </c>
      <c r="Q32" s="16">
        <v>5.0999999999999996</v>
      </c>
      <c r="R32" s="16"/>
      <c r="S32" s="188">
        <f>S31+(S34-S31)/3</f>
        <v>1203.2</v>
      </c>
      <c r="T32" s="16"/>
      <c r="U32" s="20">
        <v>25</v>
      </c>
      <c r="V32" s="65">
        <v>15.1</v>
      </c>
      <c r="W32" s="256">
        <v>1112.8</v>
      </c>
      <c r="X32" s="65">
        <v>-4.0999999999999996</v>
      </c>
      <c r="Y32" s="15">
        <v>14.5</v>
      </c>
      <c r="Z32" s="101">
        <v>1068.3</v>
      </c>
      <c r="AA32" s="15">
        <v>-0.3</v>
      </c>
      <c r="AB32" s="16"/>
      <c r="AC32" s="151">
        <v>993.9</v>
      </c>
      <c r="AD32" s="16"/>
      <c r="AE32" s="20">
        <v>25</v>
      </c>
      <c r="AF32" s="15">
        <v>12.5</v>
      </c>
      <c r="AG32" s="101">
        <v>905.6</v>
      </c>
      <c r="AH32" s="16">
        <v>-4.2</v>
      </c>
      <c r="AI32" s="16">
        <v>12.6</v>
      </c>
      <c r="AJ32" s="101">
        <v>909.8</v>
      </c>
      <c r="AK32" s="16">
        <v>0.9</v>
      </c>
      <c r="AL32" s="16"/>
      <c r="AM32" s="151">
        <v>969.1</v>
      </c>
      <c r="AN32" s="16"/>
    </row>
    <row r="33" spans="1:41" x14ac:dyDescent="0.2">
      <c r="A33" s="20">
        <v>26</v>
      </c>
      <c r="B33" s="101">
        <v>13.4</v>
      </c>
      <c r="C33" s="101">
        <v>1023.4</v>
      </c>
      <c r="D33" s="101">
        <v>2.6</v>
      </c>
      <c r="E33" s="50">
        <v>13.9</v>
      </c>
      <c r="F33" s="155">
        <v>1053.4000000000001</v>
      </c>
      <c r="G33" s="50">
        <v>2.2999999999999998</v>
      </c>
      <c r="H33" s="16"/>
      <c r="I33" s="151">
        <v>1071.5999999999999</v>
      </c>
      <c r="J33" s="16"/>
      <c r="K33" s="74">
        <v>26</v>
      </c>
      <c r="L33" s="16">
        <v>14.1</v>
      </c>
      <c r="M33" s="101">
        <v>1065.2</v>
      </c>
      <c r="N33" s="16">
        <v>0.7</v>
      </c>
      <c r="O33" s="16">
        <v>14.3</v>
      </c>
      <c r="P33" s="101">
        <v>1073.2</v>
      </c>
      <c r="Q33" s="16">
        <v>4.4000000000000004</v>
      </c>
      <c r="R33" s="16"/>
      <c r="S33" s="188">
        <v>1203.3</v>
      </c>
      <c r="T33" s="16"/>
      <c r="U33" s="20">
        <v>26</v>
      </c>
      <c r="V33" s="16">
        <v>15</v>
      </c>
      <c r="W33" s="101">
        <v>1108.8</v>
      </c>
      <c r="X33" s="16">
        <v>-4</v>
      </c>
      <c r="Y33" s="15">
        <v>14.5</v>
      </c>
      <c r="Z33" s="101">
        <v>1067.8</v>
      </c>
      <c r="AA33" s="16">
        <v>-0.5</v>
      </c>
      <c r="AB33" s="16">
        <v>13.5</v>
      </c>
      <c r="AC33" s="101">
        <v>993.4</v>
      </c>
      <c r="AD33" s="16">
        <v>-10.8</v>
      </c>
      <c r="AE33" s="20">
        <v>26</v>
      </c>
      <c r="AF33" s="15">
        <v>12.4</v>
      </c>
      <c r="AG33" s="101">
        <v>900.7</v>
      </c>
      <c r="AH33" s="16">
        <v>-4.9000000000000004</v>
      </c>
      <c r="AI33" s="16"/>
      <c r="AJ33" s="250">
        <v>910.9</v>
      </c>
      <c r="AK33" s="71"/>
      <c r="AL33" s="16">
        <v>13.4</v>
      </c>
      <c r="AM33" s="101">
        <v>970.4</v>
      </c>
      <c r="AN33" s="16">
        <v>1</v>
      </c>
    </row>
    <row r="34" spans="1:41" x14ac:dyDescent="0.2">
      <c r="A34" s="20">
        <v>27</v>
      </c>
      <c r="B34" s="101">
        <v>13.4</v>
      </c>
      <c r="C34" s="101">
        <v>1023.7</v>
      </c>
      <c r="D34" s="101">
        <v>1.9</v>
      </c>
      <c r="E34" s="16"/>
      <c r="F34" s="101">
        <v>1053.5999999999999</v>
      </c>
      <c r="G34" s="16"/>
      <c r="H34" s="16"/>
      <c r="I34" s="151">
        <v>1072.8</v>
      </c>
      <c r="J34" s="16"/>
      <c r="K34" s="74">
        <v>27</v>
      </c>
      <c r="L34" s="16">
        <v>14.1</v>
      </c>
      <c r="M34" s="101">
        <v>1063.4000000000001</v>
      </c>
      <c r="N34" s="16">
        <v>-1.8</v>
      </c>
      <c r="O34" s="16">
        <v>14.3</v>
      </c>
      <c r="P34" s="101">
        <v>1077.4000000000001</v>
      </c>
      <c r="Q34" s="16">
        <v>4.2</v>
      </c>
      <c r="R34" s="16">
        <v>16.3</v>
      </c>
      <c r="S34" s="101">
        <v>1204.8</v>
      </c>
      <c r="T34" s="16">
        <v>2.4</v>
      </c>
      <c r="U34" s="20">
        <v>27</v>
      </c>
      <c r="V34" s="16">
        <v>14.9</v>
      </c>
      <c r="W34" s="101">
        <v>1101.9000000000001</v>
      </c>
      <c r="X34" s="16">
        <v>-6.9</v>
      </c>
      <c r="Y34" s="16"/>
      <c r="Z34" s="151">
        <v>1063.3</v>
      </c>
      <c r="AA34" s="15"/>
      <c r="AB34" s="16">
        <v>13.5</v>
      </c>
      <c r="AC34" s="101">
        <v>990.9</v>
      </c>
      <c r="AD34" s="16">
        <v>-2.5</v>
      </c>
      <c r="AE34" s="20">
        <v>27</v>
      </c>
      <c r="AF34" s="16">
        <v>12.4</v>
      </c>
      <c r="AG34" s="101">
        <v>900.1</v>
      </c>
      <c r="AH34" s="16">
        <v>-0.6</v>
      </c>
      <c r="AI34" s="15"/>
      <c r="AJ34" s="153">
        <v>913.3</v>
      </c>
      <c r="AK34" s="50"/>
      <c r="AL34" s="16">
        <v>13.4</v>
      </c>
      <c r="AM34" s="101">
        <v>971.9</v>
      </c>
      <c r="AN34" s="16">
        <v>1.5</v>
      </c>
    </row>
    <row r="35" spans="1:41" x14ac:dyDescent="0.2">
      <c r="A35" s="20">
        <v>28</v>
      </c>
      <c r="B35" s="101">
        <v>13.4</v>
      </c>
      <c r="C35" s="101">
        <v>1024.7</v>
      </c>
      <c r="D35" s="101">
        <v>1</v>
      </c>
      <c r="E35" s="16"/>
      <c r="F35" s="151">
        <v>1053.3</v>
      </c>
      <c r="G35" s="16"/>
      <c r="H35" s="16">
        <v>14.2</v>
      </c>
      <c r="I35" s="101">
        <v>1073.8</v>
      </c>
      <c r="J35" s="16">
        <v>0.4</v>
      </c>
      <c r="K35" s="74">
        <v>28</v>
      </c>
      <c r="L35" s="16">
        <v>14.1</v>
      </c>
      <c r="M35" s="101">
        <v>1063</v>
      </c>
      <c r="N35" s="16">
        <v>-0.4</v>
      </c>
      <c r="O35" s="16"/>
      <c r="P35" s="151">
        <v>1082.4000000000001</v>
      </c>
      <c r="Q35" s="16"/>
      <c r="R35" s="16">
        <v>16.2</v>
      </c>
      <c r="S35" s="101">
        <v>1198.3</v>
      </c>
      <c r="T35" s="16">
        <v>-6.5</v>
      </c>
      <c r="U35" s="20">
        <v>28</v>
      </c>
      <c r="V35" s="16">
        <v>14.9</v>
      </c>
      <c r="W35" s="101">
        <v>1097.5999999999999</v>
      </c>
      <c r="X35" s="16">
        <v>-4.7</v>
      </c>
      <c r="Y35" s="15"/>
      <c r="Z35" s="151">
        <v>1064</v>
      </c>
      <c r="AA35" s="16"/>
      <c r="AB35" s="16">
        <v>13.5</v>
      </c>
      <c r="AC35" s="101">
        <v>991.1</v>
      </c>
      <c r="AD35" s="16">
        <v>0.2</v>
      </c>
      <c r="AE35" s="20">
        <v>28</v>
      </c>
      <c r="AF35" s="16">
        <v>12.4</v>
      </c>
      <c r="AG35" s="101">
        <v>900.8</v>
      </c>
      <c r="AH35" s="16">
        <v>0.7</v>
      </c>
      <c r="AI35" s="16">
        <v>12.7</v>
      </c>
      <c r="AJ35" s="101">
        <v>915.8</v>
      </c>
      <c r="AK35" s="50">
        <v>2</v>
      </c>
      <c r="AL35" s="15">
        <v>13.5</v>
      </c>
      <c r="AM35" s="101">
        <v>973</v>
      </c>
      <c r="AN35" s="16">
        <v>1.1000000000000001</v>
      </c>
    </row>
    <row r="36" spans="1:41" x14ac:dyDescent="0.2">
      <c r="A36" s="20">
        <v>29</v>
      </c>
      <c r="B36" s="101">
        <v>13.5</v>
      </c>
      <c r="C36" s="101">
        <v>1025.7</v>
      </c>
      <c r="D36" s="101">
        <v>1</v>
      </c>
      <c r="E36" s="15">
        <v>13.9</v>
      </c>
      <c r="F36" s="16">
        <v>1054.7</v>
      </c>
      <c r="G36" s="16">
        <f>F36-F35</f>
        <v>1.4000000000000909</v>
      </c>
      <c r="H36" s="16">
        <v>14.2</v>
      </c>
      <c r="I36" s="101">
        <v>1072.9000000000001</v>
      </c>
      <c r="J36" s="16">
        <v>-0.9</v>
      </c>
      <c r="K36" s="74">
        <v>29</v>
      </c>
      <c r="L36" s="16">
        <v>14.1</v>
      </c>
      <c r="M36" s="101">
        <v>1064.2</v>
      </c>
      <c r="N36" s="16">
        <v>1.2</v>
      </c>
      <c r="O36" s="16"/>
      <c r="P36" s="188">
        <v>1086.7</v>
      </c>
      <c r="Q36" s="16"/>
      <c r="R36" s="16">
        <v>16.100000000000001</v>
      </c>
      <c r="S36" s="101">
        <v>1195.0999999999999</v>
      </c>
      <c r="T36" s="16">
        <v>-3.2</v>
      </c>
      <c r="U36" s="20">
        <v>29</v>
      </c>
      <c r="V36" s="16">
        <v>14.9</v>
      </c>
      <c r="W36" s="101">
        <v>1095.9000000000001</v>
      </c>
      <c r="X36" s="16">
        <v>-1.7</v>
      </c>
      <c r="Y36" s="16">
        <v>14.4</v>
      </c>
      <c r="Z36" s="101">
        <v>1063.9000000000001</v>
      </c>
      <c r="AA36" s="16">
        <v>-3.9</v>
      </c>
      <c r="AB36" s="16">
        <v>13.5</v>
      </c>
      <c r="AC36" s="101">
        <v>989.7</v>
      </c>
      <c r="AD36" s="16">
        <v>-1.4</v>
      </c>
      <c r="AE36" s="20">
        <v>29</v>
      </c>
      <c r="AF36" s="16"/>
      <c r="AG36" s="151">
        <v>897.6</v>
      </c>
      <c r="AH36" s="16"/>
      <c r="AI36" s="16">
        <v>12.7</v>
      </c>
      <c r="AJ36" s="101">
        <v>920.5</v>
      </c>
      <c r="AK36" s="16">
        <v>4.7</v>
      </c>
      <c r="AL36" s="16">
        <v>13.5</v>
      </c>
      <c r="AM36" s="101">
        <v>977.2</v>
      </c>
      <c r="AN36" s="16">
        <v>4.2</v>
      </c>
    </row>
    <row r="37" spans="1:41" x14ac:dyDescent="0.2">
      <c r="A37" s="20">
        <v>30</v>
      </c>
      <c r="B37" s="261">
        <v>13.5</v>
      </c>
      <c r="C37" s="151">
        <v>1022.5</v>
      </c>
      <c r="D37" s="101"/>
      <c r="E37" s="262">
        <v>13.9</v>
      </c>
      <c r="F37" s="151"/>
      <c r="G37" s="16"/>
      <c r="H37" s="16">
        <v>14.2</v>
      </c>
      <c r="I37" s="101">
        <v>1072.5</v>
      </c>
      <c r="J37" s="16">
        <v>-0.4</v>
      </c>
      <c r="K37" s="74">
        <v>30</v>
      </c>
      <c r="L37" s="261">
        <v>14.1</v>
      </c>
      <c r="M37" s="151">
        <v>1056.7</v>
      </c>
      <c r="N37" s="16"/>
      <c r="O37" s="16">
        <v>14.6</v>
      </c>
      <c r="P37" s="113">
        <v>1093.4000000000001</v>
      </c>
      <c r="Q37" s="16">
        <v>16</v>
      </c>
      <c r="R37" s="16">
        <v>16.100000000000001</v>
      </c>
      <c r="S37" s="101">
        <v>1194.5</v>
      </c>
      <c r="T37" s="16">
        <v>-0.6</v>
      </c>
      <c r="U37" s="20">
        <v>30</v>
      </c>
      <c r="V37" s="16"/>
      <c r="W37" s="151">
        <v>1094.5999999999999</v>
      </c>
      <c r="X37" s="16"/>
      <c r="Y37" s="15">
        <v>14.4</v>
      </c>
      <c r="Z37" s="101">
        <v>1064.3</v>
      </c>
      <c r="AA37" s="15">
        <v>0.4</v>
      </c>
      <c r="AB37" s="16">
        <v>13.4</v>
      </c>
      <c r="AC37" s="101">
        <v>988.8</v>
      </c>
      <c r="AD37" s="16">
        <v>-0.9</v>
      </c>
      <c r="AE37" s="20">
        <v>30</v>
      </c>
      <c r="AF37" s="16"/>
      <c r="AG37" s="151">
        <v>898.1</v>
      </c>
      <c r="AH37" s="16"/>
      <c r="AI37" s="16">
        <v>12.7</v>
      </c>
      <c r="AJ37" s="101">
        <v>921.2</v>
      </c>
      <c r="AK37" s="16">
        <v>0.7</v>
      </c>
      <c r="AL37" s="16">
        <v>13.6</v>
      </c>
      <c r="AM37" s="101">
        <v>980.6</v>
      </c>
      <c r="AN37" s="16">
        <v>3.4</v>
      </c>
    </row>
    <row r="38" spans="1:41" x14ac:dyDescent="0.2">
      <c r="A38" s="20">
        <v>31</v>
      </c>
      <c r="B38" s="101"/>
      <c r="C38" s="151">
        <v>1024.0999999999999</v>
      </c>
      <c r="D38" s="101"/>
      <c r="E38" s="15"/>
      <c r="F38" s="151"/>
      <c r="G38" s="16"/>
      <c r="H38" s="16">
        <v>14.2</v>
      </c>
      <c r="I38" s="101">
        <v>1071.9000000000001</v>
      </c>
      <c r="J38" s="16">
        <v>-0.6</v>
      </c>
      <c r="K38" s="74">
        <v>31</v>
      </c>
      <c r="L38" s="15"/>
      <c r="M38" s="101"/>
      <c r="N38" s="16"/>
      <c r="O38" s="16">
        <v>14.8</v>
      </c>
      <c r="P38" s="101">
        <v>1099.4000000000001</v>
      </c>
      <c r="Q38" s="16">
        <v>6</v>
      </c>
      <c r="R38" s="78"/>
      <c r="S38" s="101"/>
      <c r="T38" s="78"/>
      <c r="U38" s="20">
        <v>31</v>
      </c>
      <c r="V38" s="16"/>
      <c r="W38" s="151">
        <v>1095.2</v>
      </c>
      <c r="X38" s="16"/>
      <c r="Y38" s="15">
        <v>14.4</v>
      </c>
      <c r="Z38" s="101">
        <v>1060.5999999999999</v>
      </c>
      <c r="AA38" s="15">
        <v>3.7</v>
      </c>
      <c r="AB38" s="16"/>
      <c r="AC38" s="16"/>
      <c r="AD38" s="16"/>
      <c r="AE38" s="20">
        <v>31</v>
      </c>
      <c r="AF38" s="16"/>
      <c r="AG38" s="101">
        <v>901</v>
      </c>
      <c r="AH38" s="16"/>
      <c r="AI38" s="16"/>
      <c r="AJ38" s="101"/>
      <c r="AK38" s="16"/>
      <c r="AL38" s="16"/>
      <c r="AM38" s="151">
        <v>978.5</v>
      </c>
      <c r="AN38" s="16"/>
    </row>
    <row r="39" spans="1:41" x14ac:dyDescent="0.2">
      <c r="B39" s="249">
        <f>AVERAGE(B8:B38)</f>
        <v>13.300000000000002</v>
      </c>
      <c r="C39" s="62">
        <f>SUM(C8:C38)</f>
        <v>31182.965</v>
      </c>
      <c r="E39" s="249">
        <f>SUM(E8:E38)/19</f>
        <v>15.121052631578944</v>
      </c>
      <c r="F39" s="62">
        <f>SUM(F8:F38)</f>
        <v>30153</v>
      </c>
      <c r="H39" s="249">
        <f>SUM(H8:H38)/21</f>
        <v>14.747619047619045</v>
      </c>
      <c r="I39" s="62">
        <f>SUM(I8:I38)</f>
        <v>33019.800000000003</v>
      </c>
      <c r="L39" s="249">
        <f>SUM(L8:L38)/22</f>
        <v>14.8</v>
      </c>
      <c r="M39" s="62">
        <f>SUM(M8:M38)</f>
        <v>32068.500000000004</v>
      </c>
      <c r="O39" s="249">
        <f>SUM(O8:O37)/18</f>
        <v>14.866666666666667</v>
      </c>
      <c r="P39" s="62">
        <f>SUM(P8:P38)</f>
        <v>32885.100000000006</v>
      </c>
      <c r="R39" s="249">
        <f>SUM(R8:R38)/21</f>
        <v>15.819047619047618</v>
      </c>
      <c r="S39" s="53">
        <f>SUM(S8:S38)</f>
        <v>35253.699999999997</v>
      </c>
      <c r="V39" s="249">
        <f>SUM(V8:V38)/23</f>
        <v>14.117391304347825</v>
      </c>
      <c r="W39" s="62">
        <f>SUM(W8:W38)</f>
        <v>35391.1</v>
      </c>
      <c r="Y39" s="249">
        <f>SUM(Y8:Y38)/21</f>
        <v>15.985714285714282</v>
      </c>
      <c r="Z39" s="62">
        <f>SUM(Z8:Z38)</f>
        <v>33351.599999999999</v>
      </c>
      <c r="AB39" s="249">
        <f>SUM(AB8:AB38)/22</f>
        <v>13.913636363636362</v>
      </c>
      <c r="AC39" s="62">
        <f>SUM(AC8:AC38)</f>
        <v>30759.000000000007</v>
      </c>
      <c r="AG39" s="62">
        <f>SUM(AG8:AG38)</f>
        <v>28993.599999999988</v>
      </c>
      <c r="AJ39" s="62">
        <f>SUM(AJ8:AJ38)</f>
        <v>27064.7</v>
      </c>
      <c r="AM39" s="62">
        <f>SUM(AM8:AM38)</f>
        <v>29576.9</v>
      </c>
      <c r="AO39" s="62">
        <f>C39+F39+I39+M39+P39+S39+W39+Z39+AC39+AG39+AJ39+AM39</f>
        <v>379699.96500000003</v>
      </c>
    </row>
    <row r="40" spans="1:41" x14ac:dyDescent="0.2">
      <c r="C40" s="245"/>
      <c r="F40" s="62">
        <f>C39+F39-F36</f>
        <v>60281.264999999999</v>
      </c>
      <c r="I40" s="62">
        <f>F40+I39</f>
        <v>93301.065000000002</v>
      </c>
      <c r="M40" s="62">
        <f>I40+M39</f>
        <v>125369.565</v>
      </c>
      <c r="P40" s="62">
        <f>M40+P39</f>
        <v>158254.66500000001</v>
      </c>
      <c r="S40" s="62">
        <f>S39+P40</f>
        <v>193508.36499999999</v>
      </c>
      <c r="W40" s="62">
        <f>S40+W39</f>
        <v>228899.465</v>
      </c>
      <c r="Z40" s="62">
        <f>W40+Z39</f>
        <v>262251.065</v>
      </c>
      <c r="AC40" s="62">
        <f>Z40+AC39</f>
        <v>293010.065</v>
      </c>
      <c r="AG40" s="62">
        <f>AC40+AG39</f>
        <v>322003.66499999998</v>
      </c>
      <c r="AJ40" s="62">
        <f>AG40+AJ39</f>
        <v>349068.36499999999</v>
      </c>
      <c r="AM40" s="62">
        <f>AJ40+AM39</f>
        <v>378645.26500000001</v>
      </c>
      <c r="AO40" s="62">
        <f>AO39-AM38</f>
        <v>378721.46500000003</v>
      </c>
    </row>
    <row r="41" spans="1:41" x14ac:dyDescent="0.2">
      <c r="C41" s="245">
        <f>SUM(C8:C35)</f>
        <v>28110.665000000001</v>
      </c>
      <c r="F41" s="245">
        <f>SUM(F8:F32)+C39</f>
        <v>57120.964999999997</v>
      </c>
      <c r="I41" s="245">
        <f>SUM(I8:I32)+F40</f>
        <v>86865.565000000002</v>
      </c>
      <c r="M41" s="245">
        <f>SUM(M8:M29)+I40</f>
        <v>116866.265</v>
      </c>
      <c r="P41" s="245">
        <f>SUM(P8:P13)+M40</f>
        <v>131705.965</v>
      </c>
      <c r="S41" s="245">
        <f>SUM(S8:S37)+P40</f>
        <v>193508.36499999999</v>
      </c>
      <c r="U41" s="62">
        <f>SUM(S8:S32)+36</f>
        <v>29293.7</v>
      </c>
      <c r="W41" s="245">
        <f>SUM(W8:W37)+S40</f>
        <v>227804.26499999998</v>
      </c>
      <c r="Z41" s="245">
        <f>SUM(Z8:Z34)+W40</f>
        <v>257998.26499999998</v>
      </c>
      <c r="AC41" s="245">
        <f>SUM(AC8:AC31)+Z40</f>
        <v>287062.26500000001</v>
      </c>
      <c r="AG41" s="245">
        <f>SUM(AG8:AG36)+AC40</f>
        <v>320204.565</v>
      </c>
      <c r="AJ41" s="245">
        <f>SUM(AJ8:AJ33)+AG40</f>
        <v>345397.565</v>
      </c>
      <c r="AM41" s="245">
        <f>SUM(AM8:AM31)+AJ40</f>
        <v>371824.565</v>
      </c>
    </row>
    <row r="42" spans="1:41" x14ac:dyDescent="0.2">
      <c r="M42" s="62"/>
      <c r="P42" s="62">
        <f>P41-P25-P24-P23</f>
        <v>128552.565</v>
      </c>
      <c r="W42" s="62"/>
    </row>
    <row r="43" spans="1:41" x14ac:dyDescent="0.2">
      <c r="F43" s="62">
        <f>C39+F39-F36-F35</f>
        <v>59227.964999999997</v>
      </c>
      <c r="I43" s="62">
        <f>SUM(I8:I34)+F40-F36</f>
        <v>87955.264999999999</v>
      </c>
      <c r="M43" s="62"/>
      <c r="T43" s="62"/>
      <c r="W43" s="62">
        <f>W41+W17</f>
        <v>228968.965</v>
      </c>
      <c r="AG43" s="62"/>
    </row>
    <row r="44" spans="1:41" x14ac:dyDescent="0.2">
      <c r="F44" s="62">
        <f>C39+F8+F9+F10</f>
        <v>34265.264999999999</v>
      </c>
      <c r="P44" s="62">
        <f>P41+P17+F36</f>
        <v>133815.065</v>
      </c>
      <c r="S44" s="246"/>
      <c r="T44" s="62"/>
      <c r="W44" s="245">
        <f>SUM(W8:W24)+S40</f>
        <v>213310.16499999998</v>
      </c>
      <c r="AK44" s="62">
        <f>AG38+AJ8+AJ9</f>
        <v>2695.3999999999996</v>
      </c>
    </row>
    <row r="45" spans="1:41" x14ac:dyDescent="0.2">
      <c r="M45" s="62"/>
      <c r="P45" s="62">
        <f>SUM(P8:P38)</f>
        <v>32885.100000000006</v>
      </c>
      <c r="Q45" s="62">
        <f>C39+F39+I39+M39-F36</f>
        <v>125369.565</v>
      </c>
      <c r="S45" s="62"/>
      <c r="T45" s="62"/>
      <c r="W45" s="62">
        <f>W44+W16+W17+W15</f>
        <v>216812.565</v>
      </c>
    </row>
    <row r="46" spans="1:41" x14ac:dyDescent="0.2">
      <c r="A46" s="266"/>
      <c r="B46" s="267"/>
      <c r="C46" s="267"/>
      <c r="D46" s="267"/>
      <c r="E46" s="267"/>
      <c r="F46" s="267"/>
      <c r="G46" s="267"/>
      <c r="H46" s="267"/>
      <c r="I46" s="266"/>
      <c r="J46" s="267"/>
      <c r="K46" s="267"/>
      <c r="L46" s="267"/>
      <c r="M46" s="267"/>
      <c r="N46" s="267"/>
      <c r="O46" s="267"/>
      <c r="P46" s="267"/>
      <c r="Q46" s="267"/>
      <c r="R46" s="267"/>
      <c r="S46" s="267"/>
      <c r="T46" s="267"/>
      <c r="U46" s="267"/>
      <c r="V46" s="267"/>
      <c r="W46" s="267"/>
      <c r="X46" s="62"/>
    </row>
    <row r="47" spans="1:41" ht="15.75" x14ac:dyDescent="0.25">
      <c r="L47" s="263"/>
      <c r="P47" s="62"/>
      <c r="S47" s="259"/>
      <c r="T47" s="259"/>
      <c r="U47" s="260"/>
    </row>
    <row r="48" spans="1:41" x14ac:dyDescent="0.2">
      <c r="S48" s="62"/>
      <c r="T48" s="62"/>
    </row>
    <row r="49" spans="20:20" x14ac:dyDescent="0.2">
      <c r="T49" s="62"/>
    </row>
  </sheetData>
  <customSheetViews>
    <customSheetView guid="{77C8D547-F0D3-4B7A-94A2-94B6358D7709}">
      <selection activeCell="H27" sqref="H27"/>
      <pageMargins left="0.75" right="0.75" top="1" bottom="1" header="0.5" footer="0.5"/>
      <headerFooter alignWithMargins="0"/>
    </customSheetView>
    <customSheetView guid="{89A73F7A-C89E-4527-AEEB-D06379023611}">
      <selection activeCell="H27" sqref="H27"/>
      <pageMargins left="0.75" right="0.75" top="1" bottom="1" header="0.5" footer="0.5"/>
      <headerFooter alignWithMargins="0"/>
    </customSheetView>
  </customSheetViews>
  <mergeCells count="20">
    <mergeCell ref="AE2:AM2"/>
    <mergeCell ref="A4:A7"/>
    <mergeCell ref="B4:D4"/>
    <mergeCell ref="E4:G4"/>
    <mergeCell ref="H4:J4"/>
    <mergeCell ref="K4:K7"/>
    <mergeCell ref="L4:N4"/>
    <mergeCell ref="AE4:AE7"/>
    <mergeCell ref="AF4:AH4"/>
    <mergeCell ref="AI4:AK4"/>
    <mergeCell ref="AL4:AN4"/>
    <mergeCell ref="O4:Q4"/>
    <mergeCell ref="R4:T4"/>
    <mergeCell ref="U4:U7"/>
    <mergeCell ref="V4:X4"/>
    <mergeCell ref="Y4:AA4"/>
    <mergeCell ref="AB4:AD4"/>
    <mergeCell ref="A2:I2"/>
    <mergeCell ref="K2:S2"/>
    <mergeCell ref="U2:AC2"/>
  </mergeCells>
  <phoneticPr fontId="26" type="noConversion"/>
  <pageMargins left="0.75" right="0.75" top="1" bottom="1" header="0.5" footer="0.5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0">
    <tabColor rgb="FF0070C0"/>
  </sheetPr>
  <dimension ref="A2:AN49"/>
  <sheetViews>
    <sheetView topLeftCell="L1" workbookViewId="0">
      <selection activeCell="V47" sqref="V47"/>
    </sheetView>
  </sheetViews>
  <sheetFormatPr defaultRowHeight="12.75" x14ac:dyDescent="0.2"/>
  <sheetData>
    <row r="2" spans="1:40" ht="15.75" x14ac:dyDescent="0.25">
      <c r="A2" s="533" t="s">
        <v>162</v>
      </c>
      <c r="B2" s="534"/>
      <c r="C2" s="534"/>
      <c r="D2" s="534"/>
      <c r="E2" s="534"/>
      <c r="F2" s="534"/>
      <c r="G2" s="534"/>
      <c r="H2" s="534"/>
      <c r="I2" s="534"/>
      <c r="J2" s="18"/>
      <c r="K2" s="533" t="s">
        <v>163</v>
      </c>
      <c r="L2" s="534"/>
      <c r="M2" s="534"/>
      <c r="N2" s="534"/>
      <c r="O2" s="534"/>
      <c r="P2" s="534"/>
      <c r="Q2" s="534"/>
      <c r="R2" s="534"/>
      <c r="S2" s="534"/>
      <c r="U2" s="533" t="s">
        <v>164</v>
      </c>
      <c r="V2" s="534"/>
      <c r="W2" s="534"/>
      <c r="X2" s="534"/>
      <c r="Y2" s="534"/>
      <c r="Z2" s="534"/>
      <c r="AA2" s="534"/>
      <c r="AB2" s="534"/>
      <c r="AC2" s="534"/>
      <c r="AE2" s="533" t="s">
        <v>165</v>
      </c>
      <c r="AF2" s="534"/>
      <c r="AG2" s="534"/>
      <c r="AH2" s="534"/>
      <c r="AI2" s="534"/>
      <c r="AJ2" s="534"/>
      <c r="AK2" s="534"/>
      <c r="AL2" s="534"/>
      <c r="AM2" s="534"/>
    </row>
    <row r="3" spans="1:40" ht="15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73"/>
      <c r="L3" s="1"/>
      <c r="M3" s="1"/>
      <c r="N3" s="1"/>
    </row>
    <row r="4" spans="1:40" ht="15" x14ac:dyDescent="0.2">
      <c r="A4" s="525" t="s">
        <v>48</v>
      </c>
      <c r="B4" s="535" t="s">
        <v>55</v>
      </c>
      <c r="C4" s="536"/>
      <c r="D4" s="537"/>
      <c r="E4" s="535" t="s">
        <v>56</v>
      </c>
      <c r="F4" s="538"/>
      <c r="G4" s="539"/>
      <c r="H4" s="535" t="s">
        <v>57</v>
      </c>
      <c r="I4" s="538"/>
      <c r="J4" s="539"/>
      <c r="K4" s="540" t="s">
        <v>48</v>
      </c>
      <c r="L4" s="528" t="s">
        <v>58</v>
      </c>
      <c r="M4" s="529"/>
      <c r="N4" s="530"/>
      <c r="O4" s="528" t="s">
        <v>59</v>
      </c>
      <c r="P4" s="531"/>
      <c r="Q4" s="532"/>
      <c r="R4" s="528" t="s">
        <v>60</v>
      </c>
      <c r="S4" s="531"/>
      <c r="T4" s="532"/>
      <c r="U4" s="525" t="s">
        <v>48</v>
      </c>
      <c r="V4" s="528" t="s">
        <v>61</v>
      </c>
      <c r="W4" s="529"/>
      <c r="X4" s="530"/>
      <c r="Y4" s="528" t="s">
        <v>62</v>
      </c>
      <c r="Z4" s="531"/>
      <c r="AA4" s="532"/>
      <c r="AB4" s="528" t="s">
        <v>53</v>
      </c>
      <c r="AC4" s="531"/>
      <c r="AD4" s="532"/>
      <c r="AE4" s="525" t="s">
        <v>48</v>
      </c>
      <c r="AF4" s="535" t="s">
        <v>45</v>
      </c>
      <c r="AG4" s="538"/>
      <c r="AH4" s="539"/>
      <c r="AI4" s="535" t="s">
        <v>46</v>
      </c>
      <c r="AJ4" s="538"/>
      <c r="AK4" s="539"/>
      <c r="AL4" s="535" t="s">
        <v>47</v>
      </c>
      <c r="AM4" s="538"/>
      <c r="AN4" s="539"/>
    </row>
    <row r="5" spans="1:40" ht="15" x14ac:dyDescent="0.2">
      <c r="A5" s="526"/>
      <c r="B5" s="2" t="s">
        <v>49</v>
      </c>
      <c r="C5" s="3" t="s">
        <v>0</v>
      </c>
      <c r="D5" s="4" t="s">
        <v>54</v>
      </c>
      <c r="E5" s="2" t="s">
        <v>49</v>
      </c>
      <c r="F5" s="3" t="s">
        <v>0</v>
      </c>
      <c r="G5" s="4" t="s">
        <v>54</v>
      </c>
      <c r="H5" s="2" t="s">
        <v>50</v>
      </c>
      <c r="I5" s="3" t="s">
        <v>0</v>
      </c>
      <c r="J5" s="4" t="s">
        <v>54</v>
      </c>
      <c r="K5" s="541"/>
      <c r="L5" s="12" t="s">
        <v>50</v>
      </c>
      <c r="M5" s="5" t="s">
        <v>0</v>
      </c>
      <c r="N5" s="13" t="s">
        <v>54</v>
      </c>
      <c r="O5" s="2" t="s">
        <v>50</v>
      </c>
      <c r="P5" s="3" t="s">
        <v>0</v>
      </c>
      <c r="Q5" s="4" t="s">
        <v>54</v>
      </c>
      <c r="R5" s="12" t="s">
        <v>50</v>
      </c>
      <c r="S5" s="5" t="s">
        <v>0</v>
      </c>
      <c r="T5" s="13" t="s">
        <v>54</v>
      </c>
      <c r="U5" s="526"/>
      <c r="V5" s="12" t="s">
        <v>50</v>
      </c>
      <c r="W5" s="5" t="s">
        <v>0</v>
      </c>
      <c r="X5" s="13" t="s">
        <v>54</v>
      </c>
      <c r="Y5" s="12" t="s">
        <v>50</v>
      </c>
      <c r="Z5" s="5" t="s">
        <v>0</v>
      </c>
      <c r="AA5" s="13" t="s">
        <v>54</v>
      </c>
      <c r="AB5" s="12" t="s">
        <v>50</v>
      </c>
      <c r="AC5" s="5" t="s">
        <v>0</v>
      </c>
      <c r="AD5" s="13" t="s">
        <v>54</v>
      </c>
      <c r="AE5" s="526"/>
      <c r="AF5" s="2" t="s">
        <v>49</v>
      </c>
      <c r="AG5" s="3" t="s">
        <v>0</v>
      </c>
      <c r="AH5" s="4" t="s">
        <v>54</v>
      </c>
      <c r="AI5" s="2" t="s">
        <v>49</v>
      </c>
      <c r="AJ5" s="3" t="s">
        <v>0</v>
      </c>
      <c r="AK5" s="4" t="s">
        <v>54</v>
      </c>
      <c r="AL5" s="2" t="s">
        <v>49</v>
      </c>
      <c r="AM5" s="3" t="s">
        <v>0</v>
      </c>
      <c r="AN5" s="4" t="s">
        <v>54</v>
      </c>
    </row>
    <row r="6" spans="1:40" ht="15" x14ac:dyDescent="0.2">
      <c r="A6" s="526"/>
      <c r="B6" s="5" t="s">
        <v>52</v>
      </c>
      <c r="C6" s="6" t="s">
        <v>3</v>
      </c>
      <c r="D6" s="7" t="s">
        <v>3</v>
      </c>
      <c r="E6" s="5" t="s">
        <v>52</v>
      </c>
      <c r="F6" s="6" t="s">
        <v>3</v>
      </c>
      <c r="G6" s="7" t="s">
        <v>3</v>
      </c>
      <c r="H6" s="5" t="s">
        <v>51</v>
      </c>
      <c r="I6" s="6" t="s">
        <v>3</v>
      </c>
      <c r="J6" s="7" t="s">
        <v>3</v>
      </c>
      <c r="K6" s="541"/>
      <c r="L6" s="5" t="s">
        <v>51</v>
      </c>
      <c r="M6" s="6" t="s">
        <v>3</v>
      </c>
      <c r="N6" s="7" t="s">
        <v>3</v>
      </c>
      <c r="O6" s="5" t="s">
        <v>51</v>
      </c>
      <c r="P6" s="6" t="s">
        <v>3</v>
      </c>
      <c r="Q6" s="7" t="s">
        <v>3</v>
      </c>
      <c r="R6" s="5" t="s">
        <v>51</v>
      </c>
      <c r="S6" s="6" t="s">
        <v>3</v>
      </c>
      <c r="T6" s="7" t="s">
        <v>3</v>
      </c>
      <c r="U6" s="526"/>
      <c r="V6" s="5" t="s">
        <v>51</v>
      </c>
      <c r="W6" s="6" t="s">
        <v>3</v>
      </c>
      <c r="X6" s="7" t="s">
        <v>3</v>
      </c>
      <c r="Y6" s="5" t="s">
        <v>51</v>
      </c>
      <c r="Z6" s="6" t="s">
        <v>3</v>
      </c>
      <c r="AA6" s="7" t="s">
        <v>3</v>
      </c>
      <c r="AB6" s="5" t="s">
        <v>51</v>
      </c>
      <c r="AC6" s="6" t="s">
        <v>3</v>
      </c>
      <c r="AD6" s="7" t="s">
        <v>3</v>
      </c>
      <c r="AE6" s="526"/>
      <c r="AF6" s="5" t="s">
        <v>52</v>
      </c>
      <c r="AG6" s="6" t="s">
        <v>3</v>
      </c>
      <c r="AH6" s="7" t="s">
        <v>3</v>
      </c>
      <c r="AI6" s="5" t="s">
        <v>52</v>
      </c>
      <c r="AJ6" s="6" t="s">
        <v>3</v>
      </c>
      <c r="AK6" s="7" t="s">
        <v>3</v>
      </c>
      <c r="AL6" s="5" t="s">
        <v>52</v>
      </c>
      <c r="AM6" s="6" t="s">
        <v>3</v>
      </c>
      <c r="AN6" s="7" t="s">
        <v>3</v>
      </c>
    </row>
    <row r="7" spans="1:40" ht="15" x14ac:dyDescent="0.2">
      <c r="A7" s="527"/>
      <c r="B7" s="8" t="s">
        <v>9</v>
      </c>
      <c r="C7" s="9" t="s">
        <v>6</v>
      </c>
      <c r="D7" s="10" t="s">
        <v>6</v>
      </c>
      <c r="E7" s="8" t="s">
        <v>9</v>
      </c>
      <c r="F7" s="9" t="s">
        <v>6</v>
      </c>
      <c r="G7" s="10" t="s">
        <v>6</v>
      </c>
      <c r="H7" s="8" t="s">
        <v>9</v>
      </c>
      <c r="I7" s="9" t="s">
        <v>6</v>
      </c>
      <c r="J7" s="10" t="s">
        <v>6</v>
      </c>
      <c r="K7" s="542"/>
      <c r="L7" s="8" t="s">
        <v>9</v>
      </c>
      <c r="M7" s="9" t="s">
        <v>6</v>
      </c>
      <c r="N7" s="10" t="s">
        <v>6</v>
      </c>
      <c r="O7" s="5" t="s">
        <v>9</v>
      </c>
      <c r="P7" s="6" t="s">
        <v>6</v>
      </c>
      <c r="Q7" s="7" t="s">
        <v>6</v>
      </c>
      <c r="R7" s="5" t="s">
        <v>9</v>
      </c>
      <c r="S7" s="6" t="s">
        <v>6</v>
      </c>
      <c r="T7" s="7" t="s">
        <v>6</v>
      </c>
      <c r="U7" s="527"/>
      <c r="V7" s="5" t="s">
        <v>9</v>
      </c>
      <c r="W7" s="6" t="s">
        <v>6</v>
      </c>
      <c r="X7" s="11" t="s">
        <v>6</v>
      </c>
      <c r="Y7" s="8" t="s">
        <v>9</v>
      </c>
      <c r="Z7" s="9" t="s">
        <v>6</v>
      </c>
      <c r="AA7" s="10" t="s">
        <v>6</v>
      </c>
      <c r="AB7" s="8" t="s">
        <v>9</v>
      </c>
      <c r="AC7" s="9" t="s">
        <v>6</v>
      </c>
      <c r="AD7" s="10" t="s">
        <v>6</v>
      </c>
      <c r="AE7" s="527"/>
      <c r="AF7" s="8" t="s">
        <v>9</v>
      </c>
      <c r="AG7" s="9" t="s">
        <v>6</v>
      </c>
      <c r="AH7" s="10" t="s">
        <v>6</v>
      </c>
      <c r="AI7" s="8" t="s">
        <v>9</v>
      </c>
      <c r="AJ7" s="9" t="s">
        <v>6</v>
      </c>
      <c r="AK7" s="10" t="s">
        <v>6</v>
      </c>
      <c r="AL7" s="8" t="s">
        <v>9</v>
      </c>
      <c r="AM7" s="9" t="s">
        <v>6</v>
      </c>
      <c r="AN7" s="10" t="s">
        <v>6</v>
      </c>
    </row>
    <row r="8" spans="1:40" x14ac:dyDescent="0.2">
      <c r="A8" s="20">
        <v>1</v>
      </c>
      <c r="B8" s="194"/>
      <c r="C8" s="82">
        <v>986.3</v>
      </c>
      <c r="D8" s="14"/>
      <c r="E8" s="16"/>
      <c r="F8" s="153">
        <f>C38+(F9-C38)/2</f>
        <v>1029</v>
      </c>
      <c r="G8" s="15"/>
      <c r="H8" s="15"/>
      <c r="I8" s="151">
        <f>F35+(I9-F35)/2</f>
        <v>1055.9333333333334</v>
      </c>
      <c r="J8" s="16"/>
      <c r="K8" s="74">
        <v>1</v>
      </c>
      <c r="L8" s="16">
        <v>14.1</v>
      </c>
      <c r="M8" s="101">
        <v>1083.2</v>
      </c>
      <c r="N8" s="16">
        <v>-1</v>
      </c>
      <c r="O8" s="15"/>
      <c r="P8" s="151">
        <f>M37+(P12-M37)/5</f>
        <v>1078.28</v>
      </c>
      <c r="Q8" s="15"/>
      <c r="R8" s="16">
        <v>15.4</v>
      </c>
      <c r="S8" s="101">
        <v>1178.2</v>
      </c>
      <c r="T8" s="16">
        <v>17.399999999999999</v>
      </c>
      <c r="U8" s="20">
        <v>1</v>
      </c>
      <c r="V8" s="16">
        <v>15.8</v>
      </c>
      <c r="W8" s="101">
        <v>1210.7</v>
      </c>
      <c r="X8" s="16">
        <v>-3.6</v>
      </c>
      <c r="Y8" s="15"/>
      <c r="Z8" s="151">
        <f>W38+(Z10-W38)/3</f>
        <v>1126.1666666666667</v>
      </c>
      <c r="AA8" s="16"/>
      <c r="AB8" s="16">
        <v>14.2</v>
      </c>
      <c r="AC8" s="101">
        <v>1093.5999999999999</v>
      </c>
      <c r="AD8" s="16">
        <v>0.9</v>
      </c>
      <c r="AE8" s="20">
        <v>1</v>
      </c>
      <c r="AF8" s="16">
        <v>12.8</v>
      </c>
      <c r="AG8" s="101">
        <v>979.2</v>
      </c>
      <c r="AH8" s="16">
        <v>-2.6</v>
      </c>
      <c r="AI8" s="16"/>
      <c r="AJ8" s="153">
        <f>AG38+(AJ9-AG37)/3</f>
        <v>916.93333333333339</v>
      </c>
      <c r="AK8" s="16"/>
      <c r="AL8" s="16">
        <v>12.2</v>
      </c>
      <c r="AM8" s="101">
        <v>932.6</v>
      </c>
      <c r="AN8" s="15">
        <v>1</v>
      </c>
    </row>
    <row r="9" spans="1:40" x14ac:dyDescent="0.2">
      <c r="A9" s="20">
        <v>2</v>
      </c>
      <c r="B9" s="15"/>
      <c r="C9" s="82">
        <v>987.6</v>
      </c>
      <c r="D9" s="14"/>
      <c r="E9" s="16">
        <v>13.2</v>
      </c>
      <c r="F9" s="101">
        <v>1029.8</v>
      </c>
      <c r="G9" s="16">
        <v>2.4</v>
      </c>
      <c r="H9" s="16">
        <v>13.7</v>
      </c>
      <c r="I9" s="101">
        <v>1056.2</v>
      </c>
      <c r="J9" s="16">
        <v>1.2</v>
      </c>
      <c r="K9" s="74">
        <v>2</v>
      </c>
      <c r="L9" s="16">
        <v>14.1</v>
      </c>
      <c r="M9" s="130">
        <v>1085</v>
      </c>
      <c r="N9" s="15">
        <v>1.8</v>
      </c>
      <c r="O9" s="15"/>
      <c r="P9" s="188">
        <f>P8+(P12-P8)/4</f>
        <v>1077.6599999999999</v>
      </c>
      <c r="Q9" s="15"/>
      <c r="R9" s="16">
        <v>15.5</v>
      </c>
      <c r="S9" s="101">
        <v>1187.0999999999999</v>
      </c>
      <c r="T9" s="16">
        <v>8.9</v>
      </c>
      <c r="U9" s="20">
        <v>2</v>
      </c>
      <c r="V9" s="16">
        <v>15.7</v>
      </c>
      <c r="W9" s="101">
        <v>1206.5</v>
      </c>
      <c r="X9" s="16">
        <v>-4.2</v>
      </c>
      <c r="Y9" s="15"/>
      <c r="Z9" s="151">
        <f>Z8+(Z10-W38)/3</f>
        <v>1125.5333333333335</v>
      </c>
      <c r="AA9" s="15"/>
      <c r="AB9" s="16">
        <v>14.2</v>
      </c>
      <c r="AC9" s="101">
        <v>1090.4000000000001</v>
      </c>
      <c r="AD9" s="16">
        <v>-3.2</v>
      </c>
      <c r="AE9" s="20">
        <v>2</v>
      </c>
      <c r="AF9" s="15">
        <v>12.8</v>
      </c>
      <c r="AG9" s="101">
        <v>973.9</v>
      </c>
      <c r="AH9" s="16">
        <v>-5.3</v>
      </c>
      <c r="AI9" s="15">
        <v>12</v>
      </c>
      <c r="AJ9" s="101">
        <v>917.5</v>
      </c>
      <c r="AK9" s="16">
        <v>1.7</v>
      </c>
      <c r="AL9" s="16">
        <v>12.2</v>
      </c>
      <c r="AM9" s="101">
        <v>935.5</v>
      </c>
      <c r="AN9" s="15">
        <v>2.9</v>
      </c>
    </row>
    <row r="10" spans="1:40" x14ac:dyDescent="0.2">
      <c r="A10" s="20">
        <v>3</v>
      </c>
      <c r="B10" s="15"/>
      <c r="C10" s="82">
        <v>989</v>
      </c>
      <c r="D10" s="14"/>
      <c r="E10" s="16">
        <v>13.2</v>
      </c>
      <c r="F10" s="101">
        <v>1033.5</v>
      </c>
      <c r="G10" s="16">
        <v>3.7</v>
      </c>
      <c r="H10" s="16">
        <v>13.7</v>
      </c>
      <c r="I10" s="101">
        <v>1058</v>
      </c>
      <c r="J10" s="16">
        <v>1.8</v>
      </c>
      <c r="K10" s="74">
        <v>3</v>
      </c>
      <c r="L10" s="16">
        <v>14.1</v>
      </c>
      <c r="M10" s="101">
        <v>1086.5</v>
      </c>
      <c r="N10" s="16">
        <v>1.5</v>
      </c>
      <c r="O10" s="15"/>
      <c r="P10" s="151">
        <f>P9+(P12-P9)/3</f>
        <v>1077.04</v>
      </c>
      <c r="Q10" s="15"/>
      <c r="R10" s="16">
        <v>15.6</v>
      </c>
      <c r="S10" s="101">
        <v>1193.3</v>
      </c>
      <c r="T10" s="16">
        <v>6.2</v>
      </c>
      <c r="U10" s="20">
        <v>3</v>
      </c>
      <c r="V10" s="16">
        <v>15.6</v>
      </c>
      <c r="W10" s="101">
        <v>1198.8</v>
      </c>
      <c r="X10" s="16">
        <v>-7.7</v>
      </c>
      <c r="Y10" s="15">
        <v>14.6</v>
      </c>
      <c r="Z10" s="101">
        <v>1124.9000000000001</v>
      </c>
      <c r="AA10" s="15">
        <v>-1.9</v>
      </c>
      <c r="AB10" s="15">
        <v>14.2</v>
      </c>
      <c r="AC10" s="101">
        <v>1090.4000000000001</v>
      </c>
      <c r="AD10" s="16">
        <v>0</v>
      </c>
      <c r="AE10" s="20">
        <v>3</v>
      </c>
      <c r="AF10" s="16"/>
      <c r="AG10" s="153">
        <f>AG9+(AG12-AG9)/3</f>
        <v>970.0333333333333</v>
      </c>
      <c r="AH10" s="16"/>
      <c r="AI10" s="15">
        <v>12</v>
      </c>
      <c r="AJ10" s="101">
        <v>914.7</v>
      </c>
      <c r="AK10" s="15">
        <v>-2.8</v>
      </c>
      <c r="AL10" s="15">
        <v>12.2</v>
      </c>
      <c r="AM10" s="101">
        <v>937.6</v>
      </c>
      <c r="AN10" s="15">
        <v>2.1</v>
      </c>
    </row>
    <row r="11" spans="1:40" x14ac:dyDescent="0.2">
      <c r="A11" s="20">
        <v>4</v>
      </c>
      <c r="B11" s="15"/>
      <c r="C11" s="82">
        <v>990.3</v>
      </c>
      <c r="D11" s="14"/>
      <c r="E11" s="16">
        <v>13.2</v>
      </c>
      <c r="F11" s="101">
        <v>1035.2</v>
      </c>
      <c r="G11" s="16">
        <v>1.7</v>
      </c>
      <c r="H11" s="16">
        <v>13.7</v>
      </c>
      <c r="I11" s="101">
        <v>1057.0999999999999</v>
      </c>
      <c r="J11" s="16">
        <v>-0.9</v>
      </c>
      <c r="K11" s="74">
        <v>4</v>
      </c>
      <c r="L11" s="16"/>
      <c r="M11" s="151">
        <f>M10+(M13-M10)/3</f>
        <v>1087.3666666666666</v>
      </c>
      <c r="N11" s="15"/>
      <c r="O11" s="15"/>
      <c r="P11" s="151">
        <f>P10+(P12-P10)/2</f>
        <v>1076.42</v>
      </c>
      <c r="Q11" s="16"/>
      <c r="R11" s="16">
        <v>15.6</v>
      </c>
      <c r="S11" s="113">
        <v>1198.7</v>
      </c>
      <c r="T11" s="16">
        <v>5.4</v>
      </c>
      <c r="U11" s="20">
        <v>4</v>
      </c>
      <c r="V11" s="16"/>
      <c r="W11" s="151">
        <f>W10+(W13-W10)/3</f>
        <v>1192.8</v>
      </c>
      <c r="X11" s="16"/>
      <c r="Y11" s="15">
        <v>14.7</v>
      </c>
      <c r="Z11" s="101">
        <v>1127.9000000000001</v>
      </c>
      <c r="AA11" s="16">
        <v>3</v>
      </c>
      <c r="AB11" s="15">
        <v>14.1</v>
      </c>
      <c r="AC11" s="101">
        <v>1087.3</v>
      </c>
      <c r="AD11" s="16">
        <v>-3.1</v>
      </c>
      <c r="AE11" s="20">
        <v>4</v>
      </c>
      <c r="AF11" s="16"/>
      <c r="AG11" s="153">
        <v>966.1</v>
      </c>
      <c r="AH11" s="16"/>
      <c r="AI11" s="15"/>
      <c r="AJ11" s="153">
        <f>AJ10+(AJ12-AJ10)/2</f>
        <v>914.8</v>
      </c>
      <c r="AK11" s="15"/>
      <c r="AL11" s="15">
        <v>12.3</v>
      </c>
      <c r="AM11" s="101">
        <v>940.6</v>
      </c>
      <c r="AN11" s="15">
        <v>3</v>
      </c>
    </row>
    <row r="12" spans="1:40" x14ac:dyDescent="0.2">
      <c r="A12" s="20">
        <v>5</v>
      </c>
      <c r="B12" s="15"/>
      <c r="C12" s="82">
        <v>991.7</v>
      </c>
      <c r="D12" s="15"/>
      <c r="E12" s="16">
        <v>13.3</v>
      </c>
      <c r="F12" s="101">
        <v>1035.7</v>
      </c>
      <c r="G12" s="15">
        <v>0.5</v>
      </c>
      <c r="H12" s="16">
        <v>13.7</v>
      </c>
      <c r="I12" s="101">
        <v>1061.2</v>
      </c>
      <c r="J12" s="16">
        <v>4.0999999999999996</v>
      </c>
      <c r="K12" s="74">
        <v>5</v>
      </c>
      <c r="L12" s="15"/>
      <c r="M12" s="151">
        <f>M11+(M13-M11)/2</f>
        <v>1088.2333333333331</v>
      </c>
      <c r="N12" s="16"/>
      <c r="O12" s="16">
        <v>14</v>
      </c>
      <c r="P12" s="101">
        <v>1075.8</v>
      </c>
      <c r="Q12" s="16">
        <v>-3.1</v>
      </c>
      <c r="R12" s="16">
        <v>15.7</v>
      </c>
      <c r="S12" s="113">
        <v>1200</v>
      </c>
      <c r="T12" s="16">
        <v>1.3</v>
      </c>
      <c r="U12" s="20">
        <v>5</v>
      </c>
      <c r="V12" s="16"/>
      <c r="W12" s="151">
        <f>W11+(W13-W10)/3</f>
        <v>1186.8</v>
      </c>
      <c r="X12" s="16"/>
      <c r="Y12" s="16">
        <v>14.7</v>
      </c>
      <c r="Z12" s="101">
        <v>1126.0999999999999</v>
      </c>
      <c r="AA12" s="15">
        <v>-1.8</v>
      </c>
      <c r="AB12" s="15"/>
      <c r="AC12" s="151">
        <f>AC11+(AC14-AC11)/3</f>
        <v>1084.0333333333333</v>
      </c>
      <c r="AD12" s="16"/>
      <c r="AE12" s="20">
        <v>5</v>
      </c>
      <c r="AF12" s="16">
        <v>12.7</v>
      </c>
      <c r="AG12" s="101">
        <v>962.3</v>
      </c>
      <c r="AH12" s="16">
        <v>-11.6</v>
      </c>
      <c r="AI12" s="15">
        <v>12</v>
      </c>
      <c r="AJ12" s="101">
        <v>914.9</v>
      </c>
      <c r="AK12" s="15">
        <v>0.2</v>
      </c>
      <c r="AL12" s="15"/>
      <c r="AM12" s="152">
        <f>AM11+(AM14-AM11)/3</f>
        <v>942.80000000000007</v>
      </c>
      <c r="AN12" s="16"/>
    </row>
    <row r="13" spans="1:40" x14ac:dyDescent="0.2">
      <c r="A13" s="20">
        <v>6</v>
      </c>
      <c r="B13" s="15"/>
      <c r="C13" s="82">
        <v>993.1</v>
      </c>
      <c r="D13" s="15"/>
      <c r="E13" s="16">
        <v>13.3</v>
      </c>
      <c r="F13" s="101">
        <v>1038.0999999999999</v>
      </c>
      <c r="G13" s="16">
        <v>2.4</v>
      </c>
      <c r="H13" s="16">
        <v>13.7</v>
      </c>
      <c r="I13" s="101">
        <v>1060.2</v>
      </c>
      <c r="J13" s="16">
        <v>-1</v>
      </c>
      <c r="K13" s="74">
        <v>6</v>
      </c>
      <c r="L13" s="15">
        <v>14.1</v>
      </c>
      <c r="M13" s="101">
        <v>1089.0999999999999</v>
      </c>
      <c r="N13" s="15">
        <v>2.6</v>
      </c>
      <c r="O13" s="16">
        <v>14</v>
      </c>
      <c r="P13" s="101">
        <v>1077.3</v>
      </c>
      <c r="Q13" s="16">
        <v>1.5</v>
      </c>
      <c r="R13" s="16"/>
      <c r="S13" s="151">
        <f>S12+(S15-S12)/3</f>
        <v>1202.5333333333333</v>
      </c>
      <c r="T13" s="16"/>
      <c r="U13" s="20">
        <v>6</v>
      </c>
      <c r="V13" s="16">
        <v>15.4</v>
      </c>
      <c r="W13" s="113">
        <v>1180.8</v>
      </c>
      <c r="X13" s="16">
        <v>-18</v>
      </c>
      <c r="Y13" s="16">
        <v>14.6</v>
      </c>
      <c r="Z13" s="101">
        <v>1123.8</v>
      </c>
      <c r="AA13" s="16">
        <v>-2.2999999999999998</v>
      </c>
      <c r="AB13" s="16"/>
      <c r="AC13" s="151">
        <f>AC12+(AC14-AC11)/3</f>
        <v>1080.7666666666667</v>
      </c>
      <c r="AD13" s="16"/>
      <c r="AE13" s="20">
        <v>6</v>
      </c>
      <c r="AF13" s="16">
        <v>12.6</v>
      </c>
      <c r="AG13" s="101">
        <v>957.4</v>
      </c>
      <c r="AH13" s="16">
        <v>-5</v>
      </c>
      <c r="AI13" s="15">
        <v>12</v>
      </c>
      <c r="AJ13" s="113">
        <v>916.5</v>
      </c>
      <c r="AK13" s="15">
        <v>1.6</v>
      </c>
      <c r="AL13" s="15"/>
      <c r="AM13" s="151">
        <f>AM12+(AM14-AM11)/3</f>
        <v>945.00000000000011</v>
      </c>
      <c r="AN13" s="16"/>
    </row>
    <row r="14" spans="1:40" x14ac:dyDescent="0.2">
      <c r="A14" s="20">
        <v>7</v>
      </c>
      <c r="B14" s="15"/>
      <c r="C14" s="82">
        <v>994.4</v>
      </c>
      <c r="D14" s="14"/>
      <c r="E14" s="16"/>
      <c r="F14" s="151">
        <f>F13+(F16-F13)/3</f>
        <v>1038.6333333333332</v>
      </c>
      <c r="G14" s="16"/>
      <c r="H14" s="16"/>
      <c r="I14" s="151">
        <f>I13+(I17-I13)/4</f>
        <v>1060.575</v>
      </c>
      <c r="J14" s="16"/>
      <c r="K14" s="74">
        <v>7</v>
      </c>
      <c r="L14" s="16">
        <v>14.2</v>
      </c>
      <c r="M14" s="101">
        <v>1091.3</v>
      </c>
      <c r="N14" s="16">
        <v>2.2000000000000002</v>
      </c>
      <c r="O14" s="16">
        <v>14</v>
      </c>
      <c r="P14" s="113">
        <v>1077.7</v>
      </c>
      <c r="Q14" s="16">
        <v>0.4</v>
      </c>
      <c r="R14" s="16"/>
      <c r="S14" s="151">
        <f>S13+(S15-S12)/3</f>
        <v>1205.0666666666666</v>
      </c>
      <c r="T14" s="16"/>
      <c r="U14" s="20">
        <v>7</v>
      </c>
      <c r="V14" s="16">
        <v>15.3</v>
      </c>
      <c r="W14" s="101">
        <v>1174</v>
      </c>
      <c r="X14" s="16">
        <v>-6.8</v>
      </c>
      <c r="Y14" s="16">
        <v>14.6</v>
      </c>
      <c r="Z14" s="101">
        <v>1120</v>
      </c>
      <c r="AA14" s="15">
        <v>-3.8</v>
      </c>
      <c r="AB14" s="16">
        <v>14</v>
      </c>
      <c r="AC14" s="101">
        <v>1077.5</v>
      </c>
      <c r="AD14" s="16">
        <v>-9.8000000000000007</v>
      </c>
      <c r="AE14" s="20">
        <v>7</v>
      </c>
      <c r="AF14" s="16">
        <v>12.5</v>
      </c>
      <c r="AG14" s="101">
        <v>949.2</v>
      </c>
      <c r="AH14" s="16">
        <v>-8.1999999999999993</v>
      </c>
      <c r="AI14" s="16"/>
      <c r="AJ14" s="153">
        <f>AJ13+(AJ16-AJ13)/3</f>
        <v>917.2</v>
      </c>
      <c r="AK14" s="16"/>
      <c r="AL14" s="16">
        <v>12.4</v>
      </c>
      <c r="AM14" s="101">
        <v>947.2</v>
      </c>
      <c r="AN14" s="16">
        <v>6.6</v>
      </c>
    </row>
    <row r="15" spans="1:40" x14ac:dyDescent="0.2">
      <c r="A15" s="20">
        <v>8</v>
      </c>
      <c r="B15" s="16"/>
      <c r="C15" s="82">
        <v>995.8</v>
      </c>
      <c r="D15" s="15"/>
      <c r="E15" s="16"/>
      <c r="F15" s="151">
        <f>F14+(F16-F14)/2</f>
        <v>1039.1666666666665</v>
      </c>
      <c r="G15" s="15"/>
      <c r="H15" s="16"/>
      <c r="I15" s="151">
        <f>I14+(I17-I14)/3</f>
        <v>1060.95</v>
      </c>
      <c r="J15" s="16"/>
      <c r="K15" s="74">
        <v>8</v>
      </c>
      <c r="L15" s="16">
        <v>14.2</v>
      </c>
      <c r="M15" s="101">
        <v>1091.3</v>
      </c>
      <c r="N15" s="16">
        <v>0</v>
      </c>
      <c r="O15" s="16">
        <v>14</v>
      </c>
      <c r="P15" s="113">
        <v>1076.5</v>
      </c>
      <c r="Q15" s="16">
        <v>-1.2</v>
      </c>
      <c r="R15" s="16">
        <v>15.8</v>
      </c>
      <c r="S15" s="113">
        <v>1207.5999999999999</v>
      </c>
      <c r="T15" s="16">
        <v>7.6</v>
      </c>
      <c r="U15" s="20">
        <v>8</v>
      </c>
      <c r="V15" s="16">
        <v>15.3</v>
      </c>
      <c r="W15" s="101">
        <v>1175.5</v>
      </c>
      <c r="X15" s="16">
        <v>1.5</v>
      </c>
      <c r="Y15" s="16"/>
      <c r="Z15" s="248">
        <f>Z14+(Z17-Z14)/3</f>
        <v>1117.7</v>
      </c>
      <c r="AA15" s="16"/>
      <c r="AB15" s="16">
        <v>13.9</v>
      </c>
      <c r="AC15" s="101">
        <v>1070.5</v>
      </c>
      <c r="AD15" s="16">
        <v>-7</v>
      </c>
      <c r="AE15" s="20">
        <v>8</v>
      </c>
      <c r="AF15" s="16">
        <v>12.4</v>
      </c>
      <c r="AG15" s="101">
        <v>945.1</v>
      </c>
      <c r="AH15" s="16">
        <v>-4.0999999999999996</v>
      </c>
      <c r="AI15" s="16"/>
      <c r="AJ15" s="153">
        <f>AJ14+(AJ16-AJ13)/3</f>
        <v>917.90000000000009</v>
      </c>
      <c r="AK15" s="16"/>
      <c r="AL15" s="16">
        <v>12.4</v>
      </c>
      <c r="AM15" s="101">
        <v>950.5</v>
      </c>
      <c r="AN15" s="16">
        <v>3.3</v>
      </c>
    </row>
    <row r="16" spans="1:40" x14ac:dyDescent="0.2">
      <c r="A16" s="20">
        <v>9</v>
      </c>
      <c r="B16" s="15"/>
      <c r="C16" s="151">
        <v>997.1</v>
      </c>
      <c r="D16" s="15"/>
      <c r="E16" s="15">
        <v>13.3</v>
      </c>
      <c r="F16" s="101">
        <v>1039.7</v>
      </c>
      <c r="G16" s="16">
        <v>1.6</v>
      </c>
      <c r="H16" s="16"/>
      <c r="I16" s="151">
        <f>I15+(I17-I15)/2</f>
        <v>1061.325</v>
      </c>
      <c r="J16" s="16"/>
      <c r="K16" s="74">
        <v>9</v>
      </c>
      <c r="L16" s="16">
        <v>14.1</v>
      </c>
      <c r="M16" s="101">
        <v>1090.5999999999999</v>
      </c>
      <c r="N16" s="16">
        <v>-0.7</v>
      </c>
      <c r="O16" s="15"/>
      <c r="P16" s="188">
        <f>P15+(P19-P15)/4</f>
        <v>1077.8499999999999</v>
      </c>
      <c r="Q16" s="16"/>
      <c r="R16" s="16">
        <v>15.8</v>
      </c>
      <c r="S16" s="101">
        <v>1213.9000000000001</v>
      </c>
      <c r="T16" s="16">
        <v>6.3</v>
      </c>
      <c r="U16" s="20">
        <v>9</v>
      </c>
      <c r="V16" s="16">
        <v>15.4</v>
      </c>
      <c r="W16" s="139">
        <v>1179.9000000000001</v>
      </c>
      <c r="X16" s="16">
        <v>4.4000000000000004</v>
      </c>
      <c r="Y16" s="16"/>
      <c r="Z16" s="153">
        <f>Z15+(Z17-Z14)/3</f>
        <v>1115.4000000000001</v>
      </c>
      <c r="AA16" s="15"/>
      <c r="AB16" s="16">
        <v>13.9</v>
      </c>
      <c r="AC16" s="101">
        <v>1068.8</v>
      </c>
      <c r="AD16" s="16">
        <v>-1.7</v>
      </c>
      <c r="AE16" s="20">
        <v>9</v>
      </c>
      <c r="AF16" s="16">
        <v>12.4</v>
      </c>
      <c r="AG16" s="101">
        <v>943.3</v>
      </c>
      <c r="AH16" s="16">
        <v>-1.7</v>
      </c>
      <c r="AI16" s="16">
        <v>12</v>
      </c>
      <c r="AJ16" s="101">
        <v>918.6</v>
      </c>
      <c r="AK16" s="16">
        <v>2.1</v>
      </c>
      <c r="AL16" s="16">
        <v>12.4</v>
      </c>
      <c r="AM16" s="101">
        <v>952.4</v>
      </c>
      <c r="AN16" s="16">
        <v>1.9</v>
      </c>
    </row>
    <row r="17" spans="1:40" x14ac:dyDescent="0.2">
      <c r="A17" s="20">
        <v>10</v>
      </c>
      <c r="B17" s="16"/>
      <c r="C17" s="152">
        <v>998.5</v>
      </c>
      <c r="D17" s="16"/>
      <c r="E17" s="15">
        <v>13.3</v>
      </c>
      <c r="F17" s="101">
        <v>1041.2</v>
      </c>
      <c r="G17" s="16">
        <v>1.5</v>
      </c>
      <c r="H17" s="16">
        <v>13.7</v>
      </c>
      <c r="I17" s="101">
        <v>1061.7</v>
      </c>
      <c r="J17" s="16">
        <v>1.5</v>
      </c>
      <c r="K17" s="74">
        <v>10</v>
      </c>
      <c r="L17" s="16">
        <v>14.1</v>
      </c>
      <c r="M17" s="101">
        <v>1089.4000000000001</v>
      </c>
      <c r="N17" s="16">
        <v>-1.2</v>
      </c>
      <c r="O17" s="15"/>
      <c r="P17" s="188">
        <f>P16+(P19-P15)/4</f>
        <v>1079.1999999999998</v>
      </c>
      <c r="Q17" s="16"/>
      <c r="R17" s="16">
        <v>15.8</v>
      </c>
      <c r="S17" s="101">
        <v>1214.8</v>
      </c>
      <c r="T17" s="16">
        <v>0.9</v>
      </c>
      <c r="U17" s="20">
        <v>10</v>
      </c>
      <c r="V17" s="16">
        <v>15.4</v>
      </c>
      <c r="W17" s="101">
        <v>1179.9000000000001</v>
      </c>
      <c r="X17" s="16">
        <v>0</v>
      </c>
      <c r="Y17" s="16">
        <v>14.5</v>
      </c>
      <c r="Z17" s="101">
        <v>1113.0999999999999</v>
      </c>
      <c r="AA17" s="16">
        <v>-6.9</v>
      </c>
      <c r="AB17" s="16">
        <v>13.9</v>
      </c>
      <c r="AC17" s="101">
        <v>1066.7</v>
      </c>
      <c r="AD17" s="16">
        <v>-2.1</v>
      </c>
      <c r="AE17" s="20">
        <v>10</v>
      </c>
      <c r="AF17" s="16"/>
      <c r="AG17" s="153">
        <f>AG16+(AG19-AG16)/3</f>
        <v>943</v>
      </c>
      <c r="AH17" s="16"/>
      <c r="AI17" s="16">
        <v>12</v>
      </c>
      <c r="AJ17" s="101">
        <v>918</v>
      </c>
      <c r="AK17" s="16">
        <v>-0.6</v>
      </c>
      <c r="AL17" s="16">
        <v>12.5</v>
      </c>
      <c r="AM17" s="101">
        <v>955.6</v>
      </c>
      <c r="AN17" s="16">
        <v>3.2</v>
      </c>
    </row>
    <row r="18" spans="1:40" x14ac:dyDescent="0.2">
      <c r="A18" s="20">
        <v>11</v>
      </c>
      <c r="B18" s="16"/>
      <c r="C18" s="151">
        <v>999.2</v>
      </c>
      <c r="D18" s="16"/>
      <c r="E18" s="16">
        <v>13.3</v>
      </c>
      <c r="F18" s="101">
        <v>1040.7</v>
      </c>
      <c r="G18" s="16">
        <v>-0.5</v>
      </c>
      <c r="H18" s="16">
        <v>13.7</v>
      </c>
      <c r="I18" s="101">
        <v>1062.8</v>
      </c>
      <c r="J18" s="16">
        <v>1.1000000000000001</v>
      </c>
      <c r="K18" s="74">
        <v>11</v>
      </c>
      <c r="L18" s="16"/>
      <c r="M18" s="151">
        <f>M17+(M20-M17)/3</f>
        <v>1088.2333333333333</v>
      </c>
      <c r="N18" s="16"/>
      <c r="O18" s="15"/>
      <c r="P18" s="188">
        <f>P17+(P19-P15)/4</f>
        <v>1080.5499999999997</v>
      </c>
      <c r="Q18" s="16"/>
      <c r="R18" s="16">
        <v>15.9</v>
      </c>
      <c r="S18" s="101">
        <v>1216.7</v>
      </c>
      <c r="T18" s="16">
        <v>1.9</v>
      </c>
      <c r="U18" s="20">
        <v>11</v>
      </c>
      <c r="V18" s="16"/>
      <c r="W18" s="188">
        <f>W17+(W20-W17)/3</f>
        <v>1179.5333333333333</v>
      </c>
      <c r="X18" s="16"/>
      <c r="Y18" s="16">
        <v>14.5</v>
      </c>
      <c r="Z18" s="101">
        <v>1114</v>
      </c>
      <c r="AA18" s="15">
        <v>0.9</v>
      </c>
      <c r="AB18" s="16">
        <v>13.8</v>
      </c>
      <c r="AC18" s="101">
        <v>1063.3</v>
      </c>
      <c r="AD18" s="16">
        <v>-3.4</v>
      </c>
      <c r="AE18" s="20">
        <v>11</v>
      </c>
      <c r="AF18" s="16"/>
      <c r="AG18" s="153">
        <f>AG17+(AG19-AG16)/3</f>
        <v>942.7</v>
      </c>
      <c r="AH18" s="16"/>
      <c r="AI18" s="16">
        <v>12</v>
      </c>
      <c r="AJ18" s="101">
        <v>916.7</v>
      </c>
      <c r="AK18" s="16">
        <v>-1.3</v>
      </c>
      <c r="AL18" s="16">
        <f>12.5</f>
        <v>12.5</v>
      </c>
      <c r="AM18" s="101">
        <v>958.3</v>
      </c>
      <c r="AN18" s="16">
        <v>2.7</v>
      </c>
    </row>
    <row r="19" spans="1:40" x14ac:dyDescent="0.2">
      <c r="A19" s="20">
        <v>12</v>
      </c>
      <c r="B19" s="16">
        <v>12.8</v>
      </c>
      <c r="C19" s="101">
        <v>1001.2</v>
      </c>
      <c r="D19" s="16">
        <v>16.3</v>
      </c>
      <c r="E19" s="16">
        <v>13.3</v>
      </c>
      <c r="F19" s="101">
        <v>1040.5999999999999</v>
      </c>
      <c r="G19" s="16">
        <v>-0.1</v>
      </c>
      <c r="H19" s="16">
        <v>13.8</v>
      </c>
      <c r="I19" s="101">
        <v>1063</v>
      </c>
      <c r="J19" s="16">
        <v>0.2</v>
      </c>
      <c r="K19" s="74">
        <v>12</v>
      </c>
      <c r="L19" s="16"/>
      <c r="M19" s="151">
        <f>M18+(M20-M18)/2</f>
        <v>1087.0666666666666</v>
      </c>
      <c r="N19" s="16"/>
      <c r="O19" s="16">
        <v>14.1</v>
      </c>
      <c r="P19" s="101">
        <v>1081.9000000000001</v>
      </c>
      <c r="Q19" s="16">
        <v>5.4</v>
      </c>
      <c r="R19" s="78"/>
      <c r="S19" s="151">
        <f>S18+(S22-S18)/4</f>
        <v>1217.95</v>
      </c>
      <c r="T19" s="78"/>
      <c r="U19" s="20">
        <v>12</v>
      </c>
      <c r="V19" s="16"/>
      <c r="W19" s="188">
        <f>W18+(W20-W17)/3</f>
        <v>1179.1666666666665</v>
      </c>
      <c r="X19" s="16"/>
      <c r="Y19" s="16">
        <v>14.5</v>
      </c>
      <c r="Z19" s="101">
        <v>1113.5999999999999</v>
      </c>
      <c r="AA19" s="16">
        <v>-0.4</v>
      </c>
      <c r="AB19" s="16"/>
      <c r="AC19" s="151">
        <f>AC18+(AC21-AC18)/3</f>
        <v>1059.5999999999999</v>
      </c>
      <c r="AD19" s="16"/>
      <c r="AE19" s="20">
        <v>12</v>
      </c>
      <c r="AF19" s="16">
        <v>12.3</v>
      </c>
      <c r="AG19" s="101">
        <v>942.4</v>
      </c>
      <c r="AH19" s="16">
        <v>-0.9</v>
      </c>
      <c r="AI19" s="16">
        <v>12</v>
      </c>
      <c r="AJ19" s="101">
        <v>916</v>
      </c>
      <c r="AK19" s="16">
        <v>-0.7</v>
      </c>
      <c r="AL19" s="16"/>
      <c r="AM19" s="151">
        <f>AM18+(AM21-AM18)/3</f>
        <v>959.83333333333326</v>
      </c>
      <c r="AN19" s="16"/>
    </row>
    <row r="20" spans="1:40" x14ac:dyDescent="0.2">
      <c r="A20" s="20">
        <v>13</v>
      </c>
      <c r="B20" s="16">
        <v>12.9</v>
      </c>
      <c r="C20" s="101">
        <v>1006.1</v>
      </c>
      <c r="D20" s="16">
        <v>4.9000000000000004</v>
      </c>
      <c r="E20" s="16">
        <v>13.3</v>
      </c>
      <c r="F20" s="101">
        <v>1042</v>
      </c>
      <c r="G20" s="16">
        <v>1.4</v>
      </c>
      <c r="H20" s="16">
        <v>13.8</v>
      </c>
      <c r="I20" s="101">
        <v>1063.5999999999999</v>
      </c>
      <c r="J20" s="16">
        <v>0.6</v>
      </c>
      <c r="K20" s="74">
        <v>13</v>
      </c>
      <c r="L20" s="16">
        <v>14.1</v>
      </c>
      <c r="M20" s="101">
        <v>1085.9000000000001</v>
      </c>
      <c r="N20" s="16">
        <v>-3.5</v>
      </c>
      <c r="O20" s="16">
        <v>14.1</v>
      </c>
      <c r="P20" s="101">
        <v>1080.8</v>
      </c>
      <c r="Q20" s="16">
        <v>-1.1000000000000001</v>
      </c>
      <c r="R20" s="16"/>
      <c r="S20" s="151">
        <f>S19+(S22-S18)/4</f>
        <v>1219.2</v>
      </c>
      <c r="T20" s="16"/>
      <c r="U20" s="20">
        <v>13</v>
      </c>
      <c r="V20" s="16">
        <v>15.4</v>
      </c>
      <c r="W20" s="113">
        <v>1178.8</v>
      </c>
      <c r="X20" s="16">
        <v>-1.1000000000000001</v>
      </c>
      <c r="Y20" s="15">
        <v>14.5</v>
      </c>
      <c r="Z20" s="101">
        <v>1113.8</v>
      </c>
      <c r="AA20" s="16">
        <v>0.2</v>
      </c>
      <c r="AB20" s="16"/>
      <c r="AC20" s="151">
        <f>AC19+(AC21-AC18)/3</f>
        <v>1055.8999999999999</v>
      </c>
      <c r="AD20" s="16"/>
      <c r="AE20" s="20">
        <v>13</v>
      </c>
      <c r="AF20" s="16">
        <v>12.3</v>
      </c>
      <c r="AG20" s="101">
        <v>938</v>
      </c>
      <c r="AH20" s="16">
        <v>-4.4000000000000004</v>
      </c>
      <c r="AI20" s="16">
        <v>12</v>
      </c>
      <c r="AJ20" s="101">
        <v>916.9</v>
      </c>
      <c r="AK20" s="16">
        <v>0.9</v>
      </c>
      <c r="AL20" s="15"/>
      <c r="AM20" s="151">
        <f>AM19+(AM21-AM18)/3</f>
        <v>961.36666666666656</v>
      </c>
      <c r="AN20" s="16"/>
    </row>
    <row r="21" spans="1:40" x14ac:dyDescent="0.2">
      <c r="A21" s="20">
        <v>14</v>
      </c>
      <c r="B21" s="101">
        <v>12.9</v>
      </c>
      <c r="C21" s="101">
        <v>1008</v>
      </c>
      <c r="D21" s="101">
        <v>1.9</v>
      </c>
      <c r="E21" s="16"/>
      <c r="F21" s="151">
        <f>F20+(F23-F20)/3</f>
        <v>1043.1333333333334</v>
      </c>
      <c r="G21" s="16"/>
      <c r="H21" s="16"/>
      <c r="I21" s="151">
        <f>I20+(I23-I20)/3</f>
        <v>1064.2333333333333</v>
      </c>
      <c r="J21" s="16"/>
      <c r="K21" s="74">
        <v>14</v>
      </c>
      <c r="L21" s="16">
        <v>14.1</v>
      </c>
      <c r="M21" s="101">
        <v>1086.7</v>
      </c>
      <c r="N21" s="16">
        <v>0.8</v>
      </c>
      <c r="O21" s="16">
        <v>14.1</v>
      </c>
      <c r="P21" s="101">
        <v>1082.0999999999999</v>
      </c>
      <c r="Q21" s="16">
        <v>1.3</v>
      </c>
      <c r="R21" s="16"/>
      <c r="S21" s="151">
        <f>S20+(S22-S18)/4</f>
        <v>1220.45</v>
      </c>
      <c r="T21" s="16"/>
      <c r="U21" s="20">
        <v>14</v>
      </c>
      <c r="V21" s="16">
        <v>15.2</v>
      </c>
      <c r="W21" s="101">
        <v>1168.5</v>
      </c>
      <c r="X21" s="16">
        <v>-10.5</v>
      </c>
      <c r="Y21" s="15">
        <v>14.5</v>
      </c>
      <c r="Z21" s="101">
        <v>1114.0999999999999</v>
      </c>
      <c r="AA21" s="16">
        <v>0.3</v>
      </c>
      <c r="AB21" s="16">
        <v>13.7</v>
      </c>
      <c r="AC21" s="101">
        <v>1052.2</v>
      </c>
      <c r="AD21" s="16">
        <v>-11.1</v>
      </c>
      <c r="AE21" s="20">
        <v>14</v>
      </c>
      <c r="AF21" s="16">
        <v>12.2</v>
      </c>
      <c r="AG21" s="101">
        <v>935.1</v>
      </c>
      <c r="AH21" s="16">
        <v>-2.9</v>
      </c>
      <c r="AI21" s="16"/>
      <c r="AJ21" s="250">
        <f>AJ20+(AJ23-AJ20)/3</f>
        <v>916.5</v>
      </c>
      <c r="AK21" s="16"/>
      <c r="AL21" s="15">
        <v>12.6</v>
      </c>
      <c r="AM21" s="101">
        <v>962.9</v>
      </c>
      <c r="AN21" s="16">
        <v>1.5</v>
      </c>
    </row>
    <row r="22" spans="1:40" x14ac:dyDescent="0.2">
      <c r="A22" s="20">
        <v>15</v>
      </c>
      <c r="B22" s="101">
        <v>12.9</v>
      </c>
      <c r="C22" s="101">
        <v>1008.2</v>
      </c>
      <c r="D22" s="101">
        <v>0.2</v>
      </c>
      <c r="E22" s="16"/>
      <c r="F22" s="151">
        <f>F21+(F23-F21)/2</f>
        <v>1044.2666666666669</v>
      </c>
      <c r="G22" s="16"/>
      <c r="H22" s="16"/>
      <c r="I22" s="151">
        <f>I21+(I23-I21)/2</f>
        <v>1064.8666666666668</v>
      </c>
      <c r="J22" s="16"/>
      <c r="K22" s="74">
        <v>15</v>
      </c>
      <c r="L22" s="16">
        <v>14.2</v>
      </c>
      <c r="M22" s="101">
        <v>1087.5</v>
      </c>
      <c r="N22" s="16">
        <v>0.8</v>
      </c>
      <c r="O22" s="15">
        <v>14.1</v>
      </c>
      <c r="P22" s="101">
        <v>1087.3</v>
      </c>
      <c r="Q22" s="16">
        <v>5.2</v>
      </c>
      <c r="R22" s="16">
        <v>15.9</v>
      </c>
      <c r="S22" s="101">
        <v>1221.7</v>
      </c>
      <c r="T22" s="16">
        <v>5</v>
      </c>
      <c r="U22" s="20">
        <v>15</v>
      </c>
      <c r="V22" s="16">
        <v>15.2</v>
      </c>
      <c r="W22" s="101">
        <v>1165.7</v>
      </c>
      <c r="X22" s="16">
        <v>-2.8</v>
      </c>
      <c r="Y22" s="16"/>
      <c r="Z22" s="153">
        <f>Z21+(Z24-Z21)/3</f>
        <v>1111.8333333333333</v>
      </c>
      <c r="AA22" s="16"/>
      <c r="AB22" s="16">
        <v>13.6</v>
      </c>
      <c r="AC22" s="101">
        <v>1042.8</v>
      </c>
      <c r="AD22" s="16">
        <v>-9.4</v>
      </c>
      <c r="AE22" s="112">
        <v>15</v>
      </c>
      <c r="AF22" s="16">
        <v>12.2</v>
      </c>
      <c r="AG22" s="101">
        <v>932.2</v>
      </c>
      <c r="AH22" s="16">
        <v>-2.9</v>
      </c>
      <c r="AI22" s="16"/>
      <c r="AJ22" s="153">
        <f>AJ21+(AJ23-AJ20)/3</f>
        <v>916.1</v>
      </c>
      <c r="AK22" s="16"/>
      <c r="AL22" s="16">
        <v>12.6</v>
      </c>
      <c r="AM22" s="101">
        <v>962.4</v>
      </c>
      <c r="AN22" s="16">
        <v>-0.5</v>
      </c>
    </row>
    <row r="23" spans="1:40" x14ac:dyDescent="0.2">
      <c r="A23" s="20">
        <v>16</v>
      </c>
      <c r="B23" s="101">
        <v>12.9</v>
      </c>
      <c r="C23" s="101">
        <v>1010.6</v>
      </c>
      <c r="D23" s="101">
        <v>2.4</v>
      </c>
      <c r="E23" s="15">
        <v>13.5</v>
      </c>
      <c r="F23" s="101">
        <v>1045.4000000000001</v>
      </c>
      <c r="G23" s="16">
        <v>3.4</v>
      </c>
      <c r="H23" s="16">
        <v>13.8</v>
      </c>
      <c r="I23" s="101">
        <v>1065.5</v>
      </c>
      <c r="J23" s="16">
        <v>1.9</v>
      </c>
      <c r="K23" s="74">
        <v>16</v>
      </c>
      <c r="L23" s="16">
        <v>14.1</v>
      </c>
      <c r="M23" s="113">
        <v>1084.9000000000001</v>
      </c>
      <c r="N23" s="16">
        <v>-2.7</v>
      </c>
      <c r="O23" s="15"/>
      <c r="P23" s="151">
        <f>P22+(P25-P22)/3</f>
        <v>1089.8666666666666</v>
      </c>
      <c r="Q23" s="16"/>
      <c r="R23" s="16">
        <v>15.9</v>
      </c>
      <c r="S23" s="101">
        <v>1222.5999999999999</v>
      </c>
      <c r="T23" s="16">
        <v>0.9</v>
      </c>
      <c r="U23" s="20">
        <v>16</v>
      </c>
      <c r="V23" s="16">
        <v>15.1</v>
      </c>
      <c r="W23" s="101">
        <v>1162</v>
      </c>
      <c r="X23" s="16">
        <v>-3.7</v>
      </c>
      <c r="Y23" s="16"/>
      <c r="Z23" s="153">
        <f>Z22+(Z24-Z21)/3</f>
        <v>1109.5666666666666</v>
      </c>
      <c r="AA23" s="16"/>
      <c r="AB23" s="16">
        <v>13.5</v>
      </c>
      <c r="AC23" s="101">
        <v>1036.0999999999999</v>
      </c>
      <c r="AD23" s="16">
        <v>-6.7</v>
      </c>
      <c r="AE23" s="20">
        <v>16</v>
      </c>
      <c r="AF23" s="16">
        <v>12.2</v>
      </c>
      <c r="AG23" s="101">
        <v>930.7</v>
      </c>
      <c r="AH23" s="16">
        <v>-1.5</v>
      </c>
      <c r="AI23" s="16">
        <v>12</v>
      </c>
      <c r="AJ23" s="101">
        <v>915.7</v>
      </c>
      <c r="AK23" s="16">
        <v>-1.2</v>
      </c>
      <c r="AL23" s="16">
        <v>12.7</v>
      </c>
      <c r="AM23" s="101">
        <v>964.8</v>
      </c>
      <c r="AN23" s="16">
        <f>AM23-AM22</f>
        <v>2.3999999999999773</v>
      </c>
    </row>
    <row r="24" spans="1:40" x14ac:dyDescent="0.2">
      <c r="A24" s="20">
        <v>17</v>
      </c>
      <c r="B24" s="101"/>
      <c r="C24" s="153">
        <f>C23+(C26-C23)/3</f>
        <v>1011.7333333333333</v>
      </c>
      <c r="D24" s="101"/>
      <c r="E24" s="16">
        <v>13.6</v>
      </c>
      <c r="F24" s="101">
        <v>1048.0999999999999</v>
      </c>
      <c r="G24" s="16">
        <v>2.7</v>
      </c>
      <c r="H24" s="16">
        <v>13.8</v>
      </c>
      <c r="I24" s="101">
        <v>1065.3</v>
      </c>
      <c r="J24" s="16">
        <v>-0.2</v>
      </c>
      <c r="K24" s="74">
        <v>17</v>
      </c>
      <c r="L24" s="16">
        <v>14.1</v>
      </c>
      <c r="M24" s="101">
        <v>1086.2</v>
      </c>
      <c r="N24" s="16">
        <v>1.3</v>
      </c>
      <c r="O24" s="16"/>
      <c r="P24" s="151">
        <f>P23+(P25-P22)/3</f>
        <v>1092.4333333333332</v>
      </c>
      <c r="Q24" s="16"/>
      <c r="R24" s="16">
        <v>15.9</v>
      </c>
      <c r="S24" s="189">
        <v>1220.8</v>
      </c>
      <c r="T24" s="16">
        <v>-1.8</v>
      </c>
      <c r="U24" s="20">
        <v>17</v>
      </c>
      <c r="V24" s="16">
        <v>15.1</v>
      </c>
      <c r="W24" s="101">
        <v>1160.0999999999999</v>
      </c>
      <c r="X24" s="16">
        <v>-1.9</v>
      </c>
      <c r="Y24" s="16">
        <v>14.4</v>
      </c>
      <c r="Z24" s="101">
        <v>1107.3</v>
      </c>
      <c r="AA24" s="16">
        <v>-6.8</v>
      </c>
      <c r="AB24" s="16">
        <v>13.4</v>
      </c>
      <c r="AC24" s="101">
        <v>1030</v>
      </c>
      <c r="AD24" s="16">
        <v>-6.1</v>
      </c>
      <c r="AE24" s="20">
        <v>17</v>
      </c>
      <c r="AF24" s="16"/>
      <c r="AG24" s="153">
        <f>AG23+(AG26-AG23)/3</f>
        <v>929.16666666666674</v>
      </c>
      <c r="AH24" s="101"/>
      <c r="AI24" s="16">
        <v>12</v>
      </c>
      <c r="AJ24" s="101">
        <v>915.8</v>
      </c>
      <c r="AK24" s="16">
        <v>0.1</v>
      </c>
      <c r="AL24" s="101">
        <v>12.7</v>
      </c>
      <c r="AM24" s="101">
        <v>966.9</v>
      </c>
      <c r="AN24" s="16">
        <f t="shared" ref="AN24:AN38" si="0">AM24-AM23</f>
        <v>2.1000000000000227</v>
      </c>
    </row>
    <row r="25" spans="1:40" x14ac:dyDescent="0.2">
      <c r="A25" s="20">
        <v>18</v>
      </c>
      <c r="B25" s="101"/>
      <c r="C25" s="153">
        <f>C24+(C26-C24)/2</f>
        <v>1012.8666666666667</v>
      </c>
      <c r="D25" s="101"/>
      <c r="E25" s="15">
        <v>13.6</v>
      </c>
      <c r="F25" s="101">
        <v>1049.9000000000001</v>
      </c>
      <c r="G25" s="16">
        <v>1.8</v>
      </c>
      <c r="H25" s="16">
        <v>13.8</v>
      </c>
      <c r="I25" s="101">
        <v>1066.3</v>
      </c>
      <c r="J25" s="16">
        <v>1</v>
      </c>
      <c r="K25" s="74">
        <v>18</v>
      </c>
      <c r="L25" s="16"/>
      <c r="M25" s="151">
        <f>M24+(M27-M24)/3</f>
        <v>1086.5</v>
      </c>
      <c r="N25" s="16"/>
      <c r="O25" s="16">
        <v>14.3</v>
      </c>
      <c r="P25" s="101">
        <v>1095</v>
      </c>
      <c r="Q25" s="16">
        <v>12.9</v>
      </c>
      <c r="R25" s="16">
        <v>15.9</v>
      </c>
      <c r="S25" s="48">
        <v>1219.0999999999999</v>
      </c>
      <c r="T25" s="16">
        <v>-1.7</v>
      </c>
      <c r="U25" s="20">
        <v>18</v>
      </c>
      <c r="V25" s="16"/>
      <c r="W25" s="151">
        <f>W24+(W27-W24)/3</f>
        <v>1159.0999999999999</v>
      </c>
      <c r="X25" s="16"/>
      <c r="Y25" s="16">
        <v>14.4</v>
      </c>
      <c r="Z25" s="101">
        <v>1110.9000000000001</v>
      </c>
      <c r="AA25" s="16">
        <v>3.6</v>
      </c>
      <c r="AB25" s="16">
        <v>13.4</v>
      </c>
      <c r="AC25" s="101">
        <v>1027.0999999999999</v>
      </c>
      <c r="AD25" s="16">
        <v>-2.9</v>
      </c>
      <c r="AE25" s="20">
        <v>18</v>
      </c>
      <c r="AF25" s="16"/>
      <c r="AG25" s="153">
        <f>AG24+(AG26-AG23)/3</f>
        <v>927.63333333333344</v>
      </c>
      <c r="AH25" s="16"/>
      <c r="AI25" s="16">
        <v>12</v>
      </c>
      <c r="AJ25" s="101">
        <v>916.8</v>
      </c>
      <c r="AK25" s="16">
        <v>-1.3</v>
      </c>
      <c r="AL25" s="101">
        <v>12.7</v>
      </c>
      <c r="AM25" s="101">
        <v>968.8</v>
      </c>
      <c r="AN25" s="16">
        <f t="shared" si="0"/>
        <v>1.8999999999999773</v>
      </c>
    </row>
    <row r="26" spans="1:40" x14ac:dyDescent="0.2">
      <c r="A26" s="20">
        <v>19</v>
      </c>
      <c r="B26" s="101">
        <v>13</v>
      </c>
      <c r="C26" s="101">
        <v>1014</v>
      </c>
      <c r="D26" s="101">
        <v>3.4</v>
      </c>
      <c r="E26" s="15">
        <v>13.6</v>
      </c>
      <c r="F26" s="101">
        <v>1051.5999999999999</v>
      </c>
      <c r="G26" s="16">
        <v>1.7</v>
      </c>
      <c r="H26" s="16">
        <v>13.8</v>
      </c>
      <c r="I26" s="127">
        <v>1066.0999999999999</v>
      </c>
      <c r="J26" s="16">
        <v>-0.2</v>
      </c>
      <c r="K26" s="74">
        <v>19</v>
      </c>
      <c r="L26" s="16"/>
      <c r="M26" s="151">
        <f>M25+(M27-M25)/2</f>
        <v>1086.8</v>
      </c>
      <c r="N26" s="16"/>
      <c r="O26" s="16">
        <v>14.3</v>
      </c>
      <c r="P26" s="101">
        <v>1100</v>
      </c>
      <c r="Q26" s="16">
        <v>5</v>
      </c>
      <c r="R26" s="16">
        <v>15.9</v>
      </c>
      <c r="S26" s="101">
        <v>1220.8</v>
      </c>
      <c r="T26" s="71">
        <v>1.7</v>
      </c>
      <c r="U26" s="20">
        <v>19</v>
      </c>
      <c r="V26" s="16"/>
      <c r="W26" s="151">
        <f>W25+(W27-W24)/3</f>
        <v>1158.0999999999999</v>
      </c>
      <c r="X26" s="16"/>
      <c r="Y26" s="16">
        <v>14.4</v>
      </c>
      <c r="Z26" s="101">
        <v>1109.7</v>
      </c>
      <c r="AA26" s="16">
        <v>-1.2</v>
      </c>
      <c r="AB26" s="16"/>
      <c r="AC26" s="153">
        <f>AC25+(AC28-AC25)/3</f>
        <v>1024.2666666666667</v>
      </c>
      <c r="AD26" s="16"/>
      <c r="AE26" s="20">
        <v>19</v>
      </c>
      <c r="AF26" s="16">
        <v>12.1</v>
      </c>
      <c r="AG26" s="101">
        <v>926.1</v>
      </c>
      <c r="AH26" s="16">
        <v>-4.5999999999999996</v>
      </c>
      <c r="AI26" s="16">
        <v>12</v>
      </c>
      <c r="AJ26" s="101">
        <v>917.4</v>
      </c>
      <c r="AK26" s="15">
        <v>0.6</v>
      </c>
      <c r="AL26" s="101"/>
      <c r="AM26" s="151">
        <f>AM25+(AM28-AM25)/3</f>
        <v>970.23333333333335</v>
      </c>
      <c r="AN26" s="16">
        <f t="shared" si="0"/>
        <v>1.433333333333394</v>
      </c>
    </row>
    <row r="27" spans="1:40" x14ac:dyDescent="0.2">
      <c r="A27" s="20">
        <v>20</v>
      </c>
      <c r="B27" s="101">
        <v>13</v>
      </c>
      <c r="C27" s="101">
        <v>1016.2</v>
      </c>
      <c r="D27" s="101">
        <v>2.2000000000000002</v>
      </c>
      <c r="E27" s="16">
        <v>13.6</v>
      </c>
      <c r="F27" s="101">
        <v>1052.5</v>
      </c>
      <c r="G27" s="16">
        <v>0.9</v>
      </c>
      <c r="H27" s="16">
        <v>13.8</v>
      </c>
      <c r="I27" s="127">
        <v>1066.3</v>
      </c>
      <c r="J27" s="16">
        <v>0.2</v>
      </c>
      <c r="K27" s="74">
        <v>20</v>
      </c>
      <c r="L27" s="16">
        <v>14.1</v>
      </c>
      <c r="M27" s="101">
        <v>1087.0999999999999</v>
      </c>
      <c r="N27" s="16">
        <v>1</v>
      </c>
      <c r="O27" s="16">
        <v>14.4</v>
      </c>
      <c r="P27" s="101">
        <v>1104.5999999999999</v>
      </c>
      <c r="Q27" s="16">
        <v>4.5999999999999996</v>
      </c>
      <c r="R27" s="16"/>
      <c r="S27" s="151">
        <f>S26+(S29-S26)/3</f>
        <v>1217.7666666666667</v>
      </c>
      <c r="T27" s="16"/>
      <c r="U27" s="20">
        <v>20</v>
      </c>
      <c r="V27" s="16">
        <v>15.1</v>
      </c>
      <c r="W27" s="101">
        <v>1157.0999999999999</v>
      </c>
      <c r="X27" s="16">
        <v>-3</v>
      </c>
      <c r="Y27" s="16">
        <v>14.4</v>
      </c>
      <c r="Z27" s="101">
        <v>1108.4000000000001</v>
      </c>
      <c r="AA27" s="16">
        <v>-1.3</v>
      </c>
      <c r="AB27" s="16"/>
      <c r="AC27" s="153">
        <f>AC26+(AC28-AC25)/3</f>
        <v>1021.4333333333334</v>
      </c>
      <c r="AD27" s="16"/>
      <c r="AE27" s="20">
        <v>20</v>
      </c>
      <c r="AF27" s="16">
        <v>12.1</v>
      </c>
      <c r="AG27" s="101">
        <v>927</v>
      </c>
      <c r="AH27" s="16">
        <v>0.9</v>
      </c>
      <c r="AI27" s="16">
        <v>12</v>
      </c>
      <c r="AJ27" s="101">
        <v>918</v>
      </c>
      <c r="AK27" s="15">
        <v>0.6</v>
      </c>
      <c r="AL27" s="101"/>
      <c r="AM27" s="151">
        <f>AM26+(AM28-AM25)/3</f>
        <v>971.66666666666674</v>
      </c>
      <c r="AN27" s="16">
        <f t="shared" si="0"/>
        <v>1.433333333333394</v>
      </c>
    </row>
    <row r="28" spans="1:40" x14ac:dyDescent="0.2">
      <c r="A28" s="20">
        <v>21</v>
      </c>
      <c r="B28" s="101">
        <v>13</v>
      </c>
      <c r="C28" s="101">
        <v>1016</v>
      </c>
      <c r="D28" s="101">
        <v>-0.2</v>
      </c>
      <c r="E28" s="16"/>
      <c r="F28" s="151">
        <f>F27+(F31-F27)/4</f>
        <v>1052.55</v>
      </c>
      <c r="G28" s="16"/>
      <c r="H28" s="16"/>
      <c r="I28" s="151">
        <f>I27+(I30-I27)/3</f>
        <v>1068.0333333333333</v>
      </c>
      <c r="J28" s="16"/>
      <c r="K28" s="74">
        <v>21</v>
      </c>
      <c r="L28" s="16">
        <v>14.1</v>
      </c>
      <c r="M28" s="101">
        <v>1085.5</v>
      </c>
      <c r="N28" s="16">
        <v>-1.6</v>
      </c>
      <c r="O28" s="16">
        <v>14.5</v>
      </c>
      <c r="P28" s="101">
        <v>1109.8</v>
      </c>
      <c r="Q28" s="16">
        <v>5.2</v>
      </c>
      <c r="R28" s="16"/>
      <c r="S28" s="151">
        <f>S27+(S29-S26)/3</f>
        <v>1214.7333333333333</v>
      </c>
      <c r="T28" s="16"/>
      <c r="U28" s="20">
        <v>21</v>
      </c>
      <c r="V28" s="16">
        <v>14.9</v>
      </c>
      <c r="W28" s="101">
        <v>1146.3</v>
      </c>
      <c r="X28" s="16">
        <v>-10.8</v>
      </c>
      <c r="Y28" s="16">
        <v>14.4</v>
      </c>
      <c r="Z28" s="101">
        <v>1105.4000000000001</v>
      </c>
      <c r="AA28" s="15">
        <v>-3</v>
      </c>
      <c r="AB28" s="16">
        <v>13.3</v>
      </c>
      <c r="AC28" s="101">
        <v>1018.6</v>
      </c>
      <c r="AD28" s="16">
        <v>-8.5</v>
      </c>
      <c r="AE28" s="20">
        <v>21</v>
      </c>
      <c r="AF28" s="16">
        <v>12.1</v>
      </c>
      <c r="AG28" s="101">
        <v>924.2</v>
      </c>
      <c r="AH28" s="16">
        <v>-2.8</v>
      </c>
      <c r="AI28" s="16"/>
      <c r="AJ28" s="153">
        <f>AJ27+(AJ30-AJ27)/3</f>
        <v>919.23333333333335</v>
      </c>
      <c r="AK28" s="16"/>
      <c r="AL28" s="101">
        <v>12.8</v>
      </c>
      <c r="AM28" s="101">
        <v>973.1</v>
      </c>
      <c r="AN28" s="16">
        <f t="shared" si="0"/>
        <v>1.4333333333332803</v>
      </c>
    </row>
    <row r="29" spans="1:40" x14ac:dyDescent="0.2">
      <c r="A29" s="20">
        <v>22</v>
      </c>
      <c r="B29" s="101">
        <v>13</v>
      </c>
      <c r="C29" s="101">
        <v>1017.7</v>
      </c>
      <c r="D29" s="101">
        <v>1.7</v>
      </c>
      <c r="E29" s="16"/>
      <c r="F29" s="151">
        <f>F28+(F31-F28)/3</f>
        <v>1052.5999999999999</v>
      </c>
      <c r="G29" s="16"/>
      <c r="H29" s="16"/>
      <c r="I29" s="151">
        <f>I28+(I30-I28)/2</f>
        <v>1069.7666666666667</v>
      </c>
      <c r="J29" s="16"/>
      <c r="K29" s="74">
        <v>22</v>
      </c>
      <c r="L29" s="16">
        <v>14.1</v>
      </c>
      <c r="M29" s="101">
        <v>1082.5</v>
      </c>
      <c r="N29" s="16">
        <v>-3.1</v>
      </c>
      <c r="O29" s="16">
        <v>14.5</v>
      </c>
      <c r="P29" s="101">
        <v>1114.3</v>
      </c>
      <c r="Q29" s="16">
        <v>4.5</v>
      </c>
      <c r="R29" s="16">
        <v>15.8</v>
      </c>
      <c r="S29" s="101">
        <v>1211.7</v>
      </c>
      <c r="T29" s="16">
        <v>-9.1</v>
      </c>
      <c r="U29" s="20">
        <v>22</v>
      </c>
      <c r="V29" s="16">
        <v>14.9</v>
      </c>
      <c r="W29" s="101">
        <v>1142.3</v>
      </c>
      <c r="X29" s="16">
        <v>-4</v>
      </c>
      <c r="Y29" s="16"/>
      <c r="Z29" s="153">
        <f>Z28+(Z31-Z28)/3</f>
        <v>1102.2</v>
      </c>
      <c r="AA29" s="16"/>
      <c r="AB29" s="16">
        <v>13.3</v>
      </c>
      <c r="AC29" s="101">
        <v>1018.2</v>
      </c>
      <c r="AD29" s="16">
        <v>-0.4</v>
      </c>
      <c r="AE29" s="20">
        <v>22</v>
      </c>
      <c r="AF29" s="16">
        <v>12.1</v>
      </c>
      <c r="AG29" s="101">
        <v>926.4</v>
      </c>
      <c r="AH29" s="16">
        <v>2.2000000000000002</v>
      </c>
      <c r="AI29" s="16"/>
      <c r="AJ29" s="153">
        <f>AJ28+(AJ30-AJ27)/3</f>
        <v>920.4666666666667</v>
      </c>
      <c r="AK29" s="16"/>
      <c r="AL29" s="101">
        <v>12.8</v>
      </c>
      <c r="AM29" s="101">
        <v>974</v>
      </c>
      <c r="AN29" s="16">
        <f t="shared" si="0"/>
        <v>0.89999999999997726</v>
      </c>
    </row>
    <row r="30" spans="1:40" x14ac:dyDescent="0.2">
      <c r="A30" s="20">
        <v>23</v>
      </c>
      <c r="B30" s="101">
        <v>13</v>
      </c>
      <c r="C30" s="101">
        <v>1019.2</v>
      </c>
      <c r="D30" s="101">
        <v>1.5</v>
      </c>
      <c r="E30" s="16"/>
      <c r="F30" s="151">
        <f>F29+(F31-F29)/2</f>
        <v>1052.6500000000001</v>
      </c>
      <c r="G30" s="15"/>
      <c r="H30" s="16">
        <v>13.9</v>
      </c>
      <c r="I30" s="101">
        <v>1071.5</v>
      </c>
      <c r="J30" s="16">
        <v>5.2</v>
      </c>
      <c r="K30" s="74">
        <v>23</v>
      </c>
      <c r="L30" s="16">
        <v>14.1</v>
      </c>
      <c r="M30" s="113">
        <v>1085.9000000000001</v>
      </c>
      <c r="N30" s="16">
        <v>3.4</v>
      </c>
      <c r="O30" s="16"/>
      <c r="P30" s="101">
        <f>P29+(P32-P29)/3</f>
        <v>1117.7666666666667</v>
      </c>
      <c r="Q30" s="16"/>
      <c r="R30" s="16">
        <v>15.8</v>
      </c>
      <c r="S30" s="101">
        <v>1210.7</v>
      </c>
      <c r="T30" s="16">
        <v>-1</v>
      </c>
      <c r="U30" s="20">
        <v>23</v>
      </c>
      <c r="V30" s="16">
        <v>14.8</v>
      </c>
      <c r="W30" s="101">
        <v>1133.7</v>
      </c>
      <c r="X30" s="16">
        <v>-8.6</v>
      </c>
      <c r="Y30" s="16"/>
      <c r="Z30" s="153">
        <f>Z29+(Z31-Z28)/3</f>
        <v>1099</v>
      </c>
      <c r="AA30" s="15"/>
      <c r="AB30" s="16">
        <v>13.2</v>
      </c>
      <c r="AC30" s="101">
        <v>1015.6</v>
      </c>
      <c r="AD30" s="16">
        <v>-2.6</v>
      </c>
      <c r="AE30" s="20">
        <v>23</v>
      </c>
      <c r="AF30" s="16">
        <v>12</v>
      </c>
      <c r="AG30" s="101">
        <v>921.2</v>
      </c>
      <c r="AH30" s="16">
        <v>-5.2</v>
      </c>
      <c r="AI30" s="16">
        <v>12</v>
      </c>
      <c r="AJ30" s="101">
        <v>921.7</v>
      </c>
      <c r="AK30" s="16">
        <v>3.7</v>
      </c>
      <c r="AL30" s="16">
        <v>12.8</v>
      </c>
      <c r="AM30" s="101">
        <v>973.2</v>
      </c>
      <c r="AN30" s="16">
        <f t="shared" si="0"/>
        <v>-0.79999999999995453</v>
      </c>
    </row>
    <row r="31" spans="1:40" x14ac:dyDescent="0.2">
      <c r="A31" s="20">
        <v>24</v>
      </c>
      <c r="B31" s="101"/>
      <c r="C31" s="151">
        <f>C30+(C33-C30)/3</f>
        <v>1019.3000000000001</v>
      </c>
      <c r="D31" s="101"/>
      <c r="E31" s="16">
        <v>13.6</v>
      </c>
      <c r="F31" s="101">
        <v>1052.7</v>
      </c>
      <c r="G31" s="15">
        <v>0.2</v>
      </c>
      <c r="H31" s="16">
        <v>13.9</v>
      </c>
      <c r="I31" s="101">
        <v>1074.5999999999999</v>
      </c>
      <c r="J31" s="16">
        <v>3.1</v>
      </c>
      <c r="K31" s="74">
        <v>24</v>
      </c>
      <c r="L31" s="16">
        <v>14.1</v>
      </c>
      <c r="M31" s="113">
        <v>1084.3</v>
      </c>
      <c r="N31" s="16">
        <v>-1.6</v>
      </c>
      <c r="O31" s="16"/>
      <c r="P31" s="101">
        <f>P30+(P32-P29)/3</f>
        <v>1121.2333333333333</v>
      </c>
      <c r="Q31" s="16"/>
      <c r="R31" s="16">
        <v>15.7</v>
      </c>
      <c r="S31" s="101">
        <v>1206.9000000000001</v>
      </c>
      <c r="T31" s="16">
        <v>-3.8</v>
      </c>
      <c r="U31" s="20">
        <v>24</v>
      </c>
      <c r="V31" s="16">
        <v>14.7</v>
      </c>
      <c r="W31" s="101">
        <v>1132.2</v>
      </c>
      <c r="X31" s="16">
        <v>-1.5</v>
      </c>
      <c r="Y31" s="15">
        <v>14.3</v>
      </c>
      <c r="Z31" s="101">
        <v>1095.8</v>
      </c>
      <c r="AA31" s="15">
        <v>-9.6</v>
      </c>
      <c r="AB31" s="16">
        <v>13.1</v>
      </c>
      <c r="AC31" s="101">
        <v>1005.5</v>
      </c>
      <c r="AD31" s="16">
        <v>-10.1</v>
      </c>
      <c r="AE31" s="20">
        <v>24</v>
      </c>
      <c r="AF31" s="15"/>
      <c r="AG31" s="151">
        <f>AG30+(AG33-AG30)/3</f>
        <v>919.23333333333335</v>
      </c>
      <c r="AH31" s="16"/>
      <c r="AI31" s="16">
        <v>12.1</v>
      </c>
      <c r="AJ31" s="101">
        <v>923.8</v>
      </c>
      <c r="AK31" s="16">
        <v>2.1</v>
      </c>
      <c r="AL31" s="16">
        <v>12.8</v>
      </c>
      <c r="AM31" s="101">
        <v>977.3</v>
      </c>
      <c r="AN31" s="16">
        <f t="shared" si="0"/>
        <v>4.0999999999999091</v>
      </c>
    </row>
    <row r="32" spans="1:40" x14ac:dyDescent="0.2">
      <c r="A32" s="20">
        <v>25</v>
      </c>
      <c r="B32" s="101"/>
      <c r="C32" s="151">
        <f>C31+(C33-C30)/2</f>
        <v>1019.45</v>
      </c>
      <c r="D32" s="101"/>
      <c r="E32" s="50">
        <v>13.6</v>
      </c>
      <c r="F32" s="154">
        <v>1051.5999999999999</v>
      </c>
      <c r="G32" s="71">
        <v>-1.1000000000000001</v>
      </c>
      <c r="H32" s="16">
        <v>14</v>
      </c>
      <c r="I32" s="101">
        <v>1076.9000000000001</v>
      </c>
      <c r="J32" s="16">
        <v>2.2999999999999998</v>
      </c>
      <c r="K32" s="74">
        <v>25</v>
      </c>
      <c r="L32" s="16"/>
      <c r="M32" s="151">
        <f>M31+(M34-M31)/3</f>
        <v>1082.9666666666667</v>
      </c>
      <c r="N32" s="16"/>
      <c r="O32" s="16">
        <v>14.7</v>
      </c>
      <c r="P32" s="151">
        <v>1124.7</v>
      </c>
      <c r="Q32" s="16">
        <v>10.4</v>
      </c>
      <c r="R32" s="16">
        <v>15.8</v>
      </c>
      <c r="S32" s="113">
        <v>1210.5999999999999</v>
      </c>
      <c r="T32" s="16">
        <v>3.7</v>
      </c>
      <c r="U32" s="20">
        <v>25</v>
      </c>
      <c r="V32" s="65"/>
      <c r="W32" s="247">
        <f>W31+(W34-W31)/3</f>
        <v>1130.1666666666667</v>
      </c>
      <c r="X32" s="65"/>
      <c r="Y32" s="15">
        <v>14.2</v>
      </c>
      <c r="Z32" s="101">
        <v>1092</v>
      </c>
      <c r="AA32" s="15">
        <v>-3.8</v>
      </c>
      <c r="AB32" s="16">
        <v>13</v>
      </c>
      <c r="AC32" s="101">
        <v>999.4</v>
      </c>
      <c r="AD32" s="16">
        <v>-6.1</v>
      </c>
      <c r="AE32" s="20">
        <v>25</v>
      </c>
      <c r="AF32" s="15"/>
      <c r="AG32" s="151">
        <f>AG31+(AG33-AG30)/3</f>
        <v>917.26666666666665</v>
      </c>
      <c r="AH32" s="16"/>
      <c r="AI32" s="16">
        <v>12.1</v>
      </c>
      <c r="AJ32" s="16">
        <v>923.6</v>
      </c>
      <c r="AK32" s="16">
        <v>-0.2</v>
      </c>
      <c r="AL32" s="16">
        <v>12.9</v>
      </c>
      <c r="AM32" s="101">
        <v>980.8</v>
      </c>
      <c r="AN32" s="16">
        <f t="shared" si="0"/>
        <v>3.5</v>
      </c>
    </row>
    <row r="33" spans="1:40" x14ac:dyDescent="0.2">
      <c r="A33" s="20">
        <v>26</v>
      </c>
      <c r="B33" s="101">
        <v>13</v>
      </c>
      <c r="C33" s="101">
        <v>1019.5</v>
      </c>
      <c r="D33" s="101">
        <v>0.3</v>
      </c>
      <c r="E33" s="50">
        <v>13.6</v>
      </c>
      <c r="F33" s="155">
        <v>1053.5</v>
      </c>
      <c r="G33" s="50">
        <v>1.9</v>
      </c>
      <c r="H33" s="16">
        <v>14</v>
      </c>
      <c r="I33" s="101">
        <v>1077</v>
      </c>
      <c r="J33" s="16">
        <v>0.1</v>
      </c>
      <c r="K33" s="74">
        <v>26</v>
      </c>
      <c r="L33" s="16"/>
      <c r="M33" s="151">
        <f>M32+(M34-M32)/2</f>
        <v>1081.6333333333332</v>
      </c>
      <c r="N33" s="16"/>
      <c r="O33" s="15">
        <v>14.8</v>
      </c>
      <c r="P33" s="101">
        <v>1134.4000000000001</v>
      </c>
      <c r="Q33" s="16">
        <v>9.6999999999999993</v>
      </c>
      <c r="R33" s="16">
        <v>15.8</v>
      </c>
      <c r="S33" s="113">
        <v>1212.5</v>
      </c>
      <c r="T33" s="16">
        <v>1.9</v>
      </c>
      <c r="U33" s="20">
        <v>26</v>
      </c>
      <c r="V33" s="16"/>
      <c r="W33" s="151">
        <f>W32+(W34-W31)/3</f>
        <v>1128.1333333333334</v>
      </c>
      <c r="X33" s="16"/>
      <c r="Y33" s="15">
        <v>14.2</v>
      </c>
      <c r="Z33" s="101">
        <v>1093</v>
      </c>
      <c r="AA33" s="16">
        <v>1</v>
      </c>
      <c r="AB33" s="16"/>
      <c r="AC33" s="153">
        <f>AC32+(AC35-AC32)/3</f>
        <v>996</v>
      </c>
      <c r="AD33" s="16"/>
      <c r="AE33" s="20">
        <v>26</v>
      </c>
      <c r="AF33" s="15">
        <v>12</v>
      </c>
      <c r="AG33" s="101">
        <v>915.3</v>
      </c>
      <c r="AH33" s="16">
        <v>-5.9</v>
      </c>
      <c r="AI33" s="16">
        <v>12.1</v>
      </c>
      <c r="AJ33" s="113">
        <v>924.2</v>
      </c>
      <c r="AK33" s="71">
        <v>0.6</v>
      </c>
      <c r="AL33" s="16"/>
      <c r="AM33" s="151">
        <f>AM32+(AM35-AM32)/3</f>
        <v>982.3</v>
      </c>
      <c r="AN33" s="16">
        <f t="shared" si="0"/>
        <v>1.5</v>
      </c>
    </row>
    <row r="34" spans="1:40" x14ac:dyDescent="0.2">
      <c r="A34" s="20">
        <v>27</v>
      </c>
      <c r="B34" s="101">
        <v>13.1</v>
      </c>
      <c r="C34" s="101">
        <v>1021.8</v>
      </c>
      <c r="D34" s="101">
        <v>2.2999999999999998</v>
      </c>
      <c r="E34" s="16">
        <v>13.7</v>
      </c>
      <c r="F34" s="101">
        <v>1055.4000000000001</v>
      </c>
      <c r="G34" s="16">
        <v>1.9</v>
      </c>
      <c r="H34" s="16">
        <v>14</v>
      </c>
      <c r="I34" s="127">
        <v>1079.3</v>
      </c>
      <c r="J34" s="16">
        <v>2.2999999999999998</v>
      </c>
      <c r="K34" s="74">
        <v>27</v>
      </c>
      <c r="L34" s="16">
        <v>14.1</v>
      </c>
      <c r="M34" s="101">
        <v>1080.3</v>
      </c>
      <c r="N34" s="16">
        <v>-4</v>
      </c>
      <c r="O34" s="16">
        <v>14.9</v>
      </c>
      <c r="P34" s="101">
        <v>1142.2</v>
      </c>
      <c r="Q34" s="16">
        <v>7.8</v>
      </c>
      <c r="R34" s="16"/>
      <c r="S34" s="151">
        <f>S33+(S36-S33)/3</f>
        <v>1213.4000000000001</v>
      </c>
      <c r="T34" s="16"/>
      <c r="U34" s="20">
        <v>27</v>
      </c>
      <c r="V34" s="16">
        <v>14.7</v>
      </c>
      <c r="W34" s="101">
        <v>1126.0999999999999</v>
      </c>
      <c r="X34" s="16">
        <v>-6.1</v>
      </c>
      <c r="Y34" s="16">
        <v>14.2</v>
      </c>
      <c r="Z34" s="101">
        <v>1091.7</v>
      </c>
      <c r="AA34" s="15">
        <v>-1.3</v>
      </c>
      <c r="AB34" s="16"/>
      <c r="AC34" s="153">
        <f>AC33+(AC35-AC32)/3</f>
        <v>992.6</v>
      </c>
      <c r="AD34" s="16"/>
      <c r="AE34" s="20">
        <v>27</v>
      </c>
      <c r="AF34" s="16">
        <v>11.9</v>
      </c>
      <c r="AG34" s="101">
        <v>914.1</v>
      </c>
      <c r="AH34" s="16">
        <v>-1.2</v>
      </c>
      <c r="AI34" s="15">
        <v>12.1</v>
      </c>
      <c r="AJ34" s="101">
        <v>924.5</v>
      </c>
      <c r="AK34" s="50">
        <v>0.3</v>
      </c>
      <c r="AL34" s="16"/>
      <c r="AM34" s="151">
        <f>AM33+(AM35-AM32)/3</f>
        <v>983.8</v>
      </c>
      <c r="AN34" s="16">
        <f t="shared" si="0"/>
        <v>1.5</v>
      </c>
    </row>
    <row r="35" spans="1:40" x14ac:dyDescent="0.2">
      <c r="A35" s="20">
        <v>28</v>
      </c>
      <c r="B35" s="101">
        <v>13.1</v>
      </c>
      <c r="C35" s="101">
        <v>1023.3</v>
      </c>
      <c r="D35" s="101">
        <v>1.5</v>
      </c>
      <c r="E35" s="16"/>
      <c r="F35" s="151">
        <f>F34+(I9-F34)/3</f>
        <v>1055.6666666666667</v>
      </c>
      <c r="G35" s="16"/>
      <c r="H35" s="16"/>
      <c r="I35" s="151">
        <f>I34+(I37-I34)/3</f>
        <v>1079.7</v>
      </c>
      <c r="J35" s="16"/>
      <c r="K35" s="74">
        <v>28</v>
      </c>
      <c r="L35" s="16">
        <v>14</v>
      </c>
      <c r="M35" s="101">
        <v>1076.3</v>
      </c>
      <c r="N35" s="16">
        <v>-4</v>
      </c>
      <c r="O35" s="15">
        <v>15</v>
      </c>
      <c r="P35" s="101">
        <v>1151.8</v>
      </c>
      <c r="Q35" s="16">
        <v>9.6</v>
      </c>
      <c r="R35" s="16"/>
      <c r="S35" s="151">
        <f>S34+(S36-S33)/3</f>
        <v>1214.3000000000002</v>
      </c>
      <c r="T35" s="16"/>
      <c r="U35" s="20">
        <v>28</v>
      </c>
      <c r="V35" s="16">
        <v>14.7</v>
      </c>
      <c r="W35" s="101">
        <v>1132.0999999999999</v>
      </c>
      <c r="X35" s="16">
        <v>6</v>
      </c>
      <c r="Y35" s="15">
        <v>14.2</v>
      </c>
      <c r="Z35" s="101">
        <v>1090.7</v>
      </c>
      <c r="AA35" s="16">
        <v>-1</v>
      </c>
      <c r="AB35" s="16">
        <v>12.9</v>
      </c>
      <c r="AC35" s="114">
        <v>989.2</v>
      </c>
      <c r="AD35" s="16">
        <v>-10.199999999999999</v>
      </c>
      <c r="AE35" s="20">
        <v>28</v>
      </c>
      <c r="AF35" s="16">
        <v>12</v>
      </c>
      <c r="AG35" s="101">
        <v>915.4</v>
      </c>
      <c r="AH35" s="16">
        <v>1.3</v>
      </c>
      <c r="AI35" s="16"/>
      <c r="AJ35" s="153">
        <f>AJ34+(AJ37-AJ34)/3</f>
        <v>926.86666666666667</v>
      </c>
      <c r="AK35" s="50"/>
      <c r="AL35" s="15">
        <v>12.9</v>
      </c>
      <c r="AM35" s="101">
        <v>985.3</v>
      </c>
      <c r="AN35" s="16">
        <f t="shared" si="0"/>
        <v>1.5</v>
      </c>
    </row>
    <row r="36" spans="1:40" x14ac:dyDescent="0.2">
      <c r="A36" s="20">
        <v>29</v>
      </c>
      <c r="B36" s="101">
        <v>13.1</v>
      </c>
      <c r="C36" s="101">
        <v>1023.6</v>
      </c>
      <c r="D36" s="101">
        <v>0.3</v>
      </c>
      <c r="E36" s="15"/>
      <c r="F36" s="16"/>
      <c r="G36" s="16"/>
      <c r="H36" s="16"/>
      <c r="I36" s="151">
        <f>I35+(I37-I35)/2</f>
        <v>1080.0999999999999</v>
      </c>
      <c r="J36" s="16"/>
      <c r="K36" s="74">
        <v>29</v>
      </c>
      <c r="L36" s="16">
        <v>14</v>
      </c>
      <c r="M36" s="101">
        <v>1077.9000000000001</v>
      </c>
      <c r="N36" s="16">
        <v>1.6</v>
      </c>
      <c r="O36" s="16">
        <v>15.1</v>
      </c>
      <c r="P36" s="113">
        <v>1160.8</v>
      </c>
      <c r="Q36" s="16">
        <v>9</v>
      </c>
      <c r="R36" s="16">
        <v>15.8</v>
      </c>
      <c r="S36" s="101">
        <v>1215.2</v>
      </c>
      <c r="T36" s="16">
        <v>2.7</v>
      </c>
      <c r="U36" s="20">
        <v>29</v>
      </c>
      <c r="V36" s="16">
        <v>14.7</v>
      </c>
      <c r="W36" s="101">
        <v>1126.5999999999999</v>
      </c>
      <c r="X36" s="16">
        <v>-5.5</v>
      </c>
      <c r="Y36" s="16"/>
      <c r="Z36" s="151">
        <f>Z35+(Z38-Z35)/3</f>
        <v>1091.3666666666668</v>
      </c>
      <c r="AA36" s="16"/>
      <c r="AB36" s="16">
        <v>12.9</v>
      </c>
      <c r="AC36" s="101">
        <v>985.6</v>
      </c>
      <c r="AD36" s="16">
        <v>-3.6</v>
      </c>
      <c r="AE36" s="20">
        <v>29</v>
      </c>
      <c r="AF36" s="16">
        <v>12</v>
      </c>
      <c r="AG36" s="101">
        <v>918.1</v>
      </c>
      <c r="AH36" s="16">
        <v>2.7</v>
      </c>
      <c r="AI36" s="16"/>
      <c r="AJ36" s="153">
        <f>AJ35+(AJ37-AJ34)/3</f>
        <v>929.23333333333335</v>
      </c>
      <c r="AK36" s="16"/>
      <c r="AL36" s="16">
        <v>13</v>
      </c>
      <c r="AM36" s="101">
        <v>989.6</v>
      </c>
      <c r="AN36" s="16">
        <f>AM36-AM35</f>
        <v>4.3000000000000682</v>
      </c>
    </row>
    <row r="37" spans="1:40" x14ac:dyDescent="0.2">
      <c r="A37" s="20">
        <v>30</v>
      </c>
      <c r="B37" s="101">
        <v>13.2</v>
      </c>
      <c r="C37" s="101">
        <v>1027.4000000000001</v>
      </c>
      <c r="D37" s="101">
        <v>3.8</v>
      </c>
      <c r="E37" s="15"/>
      <c r="F37" s="151"/>
      <c r="G37" s="16"/>
      <c r="H37" s="16">
        <v>14</v>
      </c>
      <c r="I37" s="101">
        <v>1080.5</v>
      </c>
      <c r="J37" s="16">
        <v>1.2</v>
      </c>
      <c r="K37" s="74">
        <v>30</v>
      </c>
      <c r="L37" s="16">
        <v>14</v>
      </c>
      <c r="M37" s="16">
        <v>1078.9000000000001</v>
      </c>
      <c r="N37" s="16">
        <v>1</v>
      </c>
      <c r="O37" s="16"/>
      <c r="P37" s="188">
        <f>P36+(S8-P36)/3</f>
        <v>1166.5999999999999</v>
      </c>
      <c r="Q37" s="16"/>
      <c r="R37" s="16">
        <v>15.8</v>
      </c>
      <c r="S37" s="101">
        <v>1214.3</v>
      </c>
      <c r="T37" s="16">
        <v>-0.9</v>
      </c>
      <c r="U37" s="20">
        <v>30</v>
      </c>
      <c r="V37" s="16">
        <v>14.7</v>
      </c>
      <c r="W37" s="101">
        <v>1127.4000000000001</v>
      </c>
      <c r="X37" s="16">
        <v>0.8</v>
      </c>
      <c r="Y37" s="15"/>
      <c r="Z37" s="153">
        <f>Z36+(Z38-Z35)/3</f>
        <v>1092.0333333333335</v>
      </c>
      <c r="AA37" s="15"/>
      <c r="AB37" s="16">
        <v>12.8</v>
      </c>
      <c r="AC37" s="101">
        <v>981.8</v>
      </c>
      <c r="AD37" s="16">
        <v>-3.8</v>
      </c>
      <c r="AE37" s="20">
        <v>30</v>
      </c>
      <c r="AF37" s="16">
        <v>12</v>
      </c>
      <c r="AG37" s="101">
        <v>915.8</v>
      </c>
      <c r="AH37" s="16">
        <v>-2.2999999999999998</v>
      </c>
      <c r="AI37" s="16">
        <v>12.2</v>
      </c>
      <c r="AJ37" s="101">
        <v>931.6</v>
      </c>
      <c r="AK37" s="16">
        <v>7.1</v>
      </c>
      <c r="AL37" s="16">
        <v>13</v>
      </c>
      <c r="AM37" s="101">
        <v>994.1</v>
      </c>
      <c r="AN37" s="16">
        <f t="shared" si="0"/>
        <v>4.5</v>
      </c>
    </row>
    <row r="38" spans="1:40" x14ac:dyDescent="0.2">
      <c r="A38" s="20">
        <v>31</v>
      </c>
      <c r="B38" s="101"/>
      <c r="C38" s="151">
        <f>C37+(F9-C37)/3</f>
        <v>1028.2</v>
      </c>
      <c r="D38" s="101"/>
      <c r="E38" s="15"/>
      <c r="F38" s="151"/>
      <c r="G38" s="16"/>
      <c r="H38" s="16">
        <v>14.1</v>
      </c>
      <c r="I38" s="101">
        <v>1084.2</v>
      </c>
      <c r="J38" s="16">
        <v>3.7</v>
      </c>
      <c r="K38" s="74">
        <v>31</v>
      </c>
      <c r="L38" s="15"/>
      <c r="M38" s="101"/>
      <c r="N38" s="16"/>
      <c r="O38" s="15"/>
      <c r="P38" s="151">
        <f>P37+(S8-P36)/3</f>
        <v>1172.3999999999999</v>
      </c>
      <c r="Q38" s="16"/>
      <c r="R38" s="78"/>
      <c r="S38" s="101"/>
      <c r="T38" s="78"/>
      <c r="U38" s="20">
        <v>31</v>
      </c>
      <c r="V38" s="16">
        <v>14.7</v>
      </c>
      <c r="W38" s="101">
        <v>1126.8</v>
      </c>
      <c r="X38" s="16">
        <v>-0.6</v>
      </c>
      <c r="Y38" s="15">
        <v>14.2</v>
      </c>
      <c r="Z38" s="101">
        <v>1092.7</v>
      </c>
      <c r="AA38" s="15">
        <v>2</v>
      </c>
      <c r="AB38" s="16"/>
      <c r="AC38" s="16"/>
      <c r="AD38" s="16"/>
      <c r="AE38" s="20">
        <v>31</v>
      </c>
      <c r="AF38" s="16"/>
      <c r="AG38" s="153">
        <f>AG37+(AJ9-AG37)/3</f>
        <v>916.36666666666667</v>
      </c>
      <c r="AH38" s="16"/>
      <c r="AI38" s="16"/>
      <c r="AJ38" s="151"/>
      <c r="AK38" s="16"/>
      <c r="AL38" s="16">
        <v>13.1</v>
      </c>
      <c r="AM38" s="101">
        <v>996</v>
      </c>
      <c r="AN38" s="16">
        <f t="shared" si="0"/>
        <v>1.8999999999999773</v>
      </c>
    </row>
    <row r="39" spans="1:40" x14ac:dyDescent="0.2">
      <c r="B39" s="249">
        <f>SUM(B8:B38)/15</f>
        <v>12.993333333333332</v>
      </c>
      <c r="C39" s="62">
        <f>SUM(C8:C38)</f>
        <v>31247.350000000002</v>
      </c>
      <c r="E39" s="249">
        <f>SUM(E8:E38)/19</f>
        <v>13.426315789473682</v>
      </c>
      <c r="F39" s="62">
        <f>SUM(F8:F38)</f>
        <v>29244.866666666669</v>
      </c>
      <c r="H39" s="249">
        <f>SUM(H8:H38)/21</f>
        <v>13.828571428571433</v>
      </c>
      <c r="I39" s="62">
        <f>SUM(I8:I38)</f>
        <v>33082.783333333326</v>
      </c>
      <c r="L39" s="249">
        <f>SUM(L8:L38)/22</f>
        <v>14.099999999999996</v>
      </c>
      <c r="M39" s="62">
        <f>SUM(M8:M38)</f>
        <v>32565.1</v>
      </c>
      <c r="O39" s="249">
        <f>SUM(O8:O37)/18</f>
        <v>14.383333333333333</v>
      </c>
      <c r="P39" s="62">
        <f>SUM(P8:P38)</f>
        <v>34184.299999999996</v>
      </c>
      <c r="R39" s="249">
        <f>SUM(R8:R38)/21</f>
        <v>15.766666666666671</v>
      </c>
      <c r="S39" s="53">
        <f>SUM(S8:S38)</f>
        <v>36322.600000000006</v>
      </c>
      <c r="V39" s="249">
        <f>SUM(V8:V38)/23</f>
        <v>15.121739130434777</v>
      </c>
      <c r="W39" s="62">
        <f>SUM(W8:W38)</f>
        <v>36005.599999999999</v>
      </c>
      <c r="Y39" s="249">
        <f>SUM(Y8:Y38)/21</f>
        <v>14.428571428571429</v>
      </c>
      <c r="Z39" s="62">
        <f>SUM(Z8:Z38)</f>
        <v>34379.700000000004</v>
      </c>
      <c r="AB39" s="249">
        <f>SUM(AB8:AB38)/22</f>
        <v>13.55909090909091</v>
      </c>
      <c r="AC39" s="62">
        <f>SUM(AC8:AC38)</f>
        <v>31225.199999999993</v>
      </c>
      <c r="AG39" s="62">
        <f>SUM(AG8:AG38)</f>
        <v>29023.899999999998</v>
      </c>
      <c r="AJ39" s="62">
        <f>SUM(AJ8:AJ38)</f>
        <v>27578.133333333331</v>
      </c>
      <c r="AM39" s="62">
        <f>SUM(AM8:AM38)</f>
        <v>29896.499999999993</v>
      </c>
    </row>
    <row r="40" spans="1:40" x14ac:dyDescent="0.2">
      <c r="C40" s="245">
        <f>SUM(C8:C31)</f>
        <v>24084.100000000002</v>
      </c>
      <c r="F40" s="62">
        <f>C39+F39</f>
        <v>60492.216666666674</v>
      </c>
      <c r="I40" s="62">
        <f>F40+I39</f>
        <v>93575</v>
      </c>
      <c r="M40" s="62">
        <f>I40+M39</f>
        <v>126140.1</v>
      </c>
      <c r="P40" s="62">
        <f>M40+P39</f>
        <v>160324.4</v>
      </c>
      <c r="S40" s="62">
        <f>S39+P40</f>
        <v>196647</v>
      </c>
      <c r="W40" s="62">
        <f>S40+W39</f>
        <v>232652.6</v>
      </c>
      <c r="Z40" s="62">
        <f>W40+Z39</f>
        <v>267032.3</v>
      </c>
      <c r="AC40" s="62">
        <f>Z40+AC39</f>
        <v>298257.5</v>
      </c>
      <c r="AG40" s="62">
        <f>AC40+AG39</f>
        <v>327281.40000000002</v>
      </c>
      <c r="AJ40" s="62">
        <f>AG40+AJ39</f>
        <v>354859.53333333333</v>
      </c>
      <c r="AM40" s="62">
        <f>AJ40+AM39</f>
        <v>384756.03333333333</v>
      </c>
    </row>
    <row r="41" spans="1:40" x14ac:dyDescent="0.2">
      <c r="C41" s="62">
        <f>SUM(C8:C36)</f>
        <v>29191.75</v>
      </c>
      <c r="F41" s="245">
        <f>SUM(F8:F33)+C39</f>
        <v>58381.15</v>
      </c>
      <c r="I41" s="245">
        <f>SUM(I8:I33)+F40</f>
        <v>88171.200000000012</v>
      </c>
      <c r="M41" s="245">
        <f>SUM(M8:M30)+I40</f>
        <v>118577.8</v>
      </c>
      <c r="P41" s="245">
        <f>SUM(P8:P35)+M40</f>
        <v>156824.6</v>
      </c>
      <c r="S41" s="245">
        <f>SUM(S8:S37)+P40</f>
        <v>196647</v>
      </c>
      <c r="U41" s="62">
        <f>SUM(S8:S32)+36</f>
        <v>30288.9</v>
      </c>
      <c r="W41" s="245">
        <f>SUM(W8:W37)+S40</f>
        <v>231525.8</v>
      </c>
      <c r="Z41" s="245">
        <f>SUM(Z8:Z34)+W40</f>
        <v>262665.5</v>
      </c>
      <c r="AC41" s="245">
        <f>SUM(AC8:AC31)+Z40</f>
        <v>292312.89999999997</v>
      </c>
      <c r="AG41" s="245">
        <f>SUM(AG8:AG36)+AC40</f>
        <v>325449.23333333334</v>
      </c>
      <c r="AJ41" s="245">
        <f>SUM(AJ8:AJ33)+AG40</f>
        <v>351147.33333333337</v>
      </c>
      <c r="AM41" s="245">
        <f>SUM(AM8:AM31)+AJ40</f>
        <v>377844.1333333333</v>
      </c>
    </row>
    <row r="42" spans="1:40" x14ac:dyDescent="0.2">
      <c r="M42" s="62"/>
      <c r="P42" s="62">
        <f>P41-P25-P24-P23</f>
        <v>153547.30000000002</v>
      </c>
      <c r="W42" s="62"/>
    </row>
    <row r="43" spans="1:40" x14ac:dyDescent="0.2">
      <c r="I43" s="62">
        <f>SUM(I8:I31)+F40</f>
        <v>86017.3</v>
      </c>
      <c r="M43" s="62"/>
      <c r="P43" s="62"/>
      <c r="T43" s="62">
        <f>SUM(S8:S29)+P40</f>
        <v>186949.1</v>
      </c>
      <c r="U43">
        <v>22</v>
      </c>
      <c r="AG43" s="62"/>
    </row>
    <row r="44" spans="1:40" x14ac:dyDescent="0.2">
      <c r="P44" s="62">
        <f>C39+F39+I39+M39+P39+S8+S9+S10+S11+S12+S13+S14</f>
        <v>168689.30000000002</v>
      </c>
      <c r="S44" s="246">
        <f>SUM(S8:S36)+P40</f>
        <v>195432.7</v>
      </c>
      <c r="T44" s="62">
        <f>SUM(S8:S30)+P40</f>
        <v>188159.8</v>
      </c>
      <c r="AK44" s="62">
        <f>AG38+AJ8+AJ9</f>
        <v>2750.8</v>
      </c>
    </row>
    <row r="45" spans="1:40" x14ac:dyDescent="0.2">
      <c r="M45" s="62"/>
      <c r="P45" s="62"/>
      <c r="S45" s="62">
        <f>SUM(S8:S33)+P40</f>
        <v>191789.8</v>
      </c>
      <c r="T45" s="62">
        <f>SUM(S8:S31)+P40</f>
        <v>189366.7</v>
      </c>
      <c r="U45">
        <v>24</v>
      </c>
    </row>
    <row r="46" spans="1:40" x14ac:dyDescent="0.2">
      <c r="P46" s="62"/>
      <c r="S46" s="62">
        <f>SUM(S8:S32)+P40</f>
        <v>190577.3</v>
      </c>
      <c r="T46" s="62">
        <f>SUM(S8:S32)+P40</f>
        <v>190577.3</v>
      </c>
    </row>
    <row r="47" spans="1:40" x14ac:dyDescent="0.2">
      <c r="P47" s="62"/>
      <c r="S47" s="62">
        <f>SUM(S8:S29)+P40</f>
        <v>186949.1</v>
      </c>
      <c r="T47" s="62">
        <f>SUM(S8:S33)+P40</f>
        <v>191789.8</v>
      </c>
    </row>
    <row r="48" spans="1:40" x14ac:dyDescent="0.2">
      <c r="S48" s="62">
        <f>SUM(S44:S47)</f>
        <v>764748.9</v>
      </c>
      <c r="T48" s="62">
        <f>SUM(S34:S36)+T47</f>
        <v>195432.69999999998</v>
      </c>
    </row>
    <row r="49" spans="20:20" x14ac:dyDescent="0.2">
      <c r="T49" s="62">
        <f>SUM(S8:S37)+P40</f>
        <v>196647</v>
      </c>
    </row>
  </sheetData>
  <mergeCells count="20">
    <mergeCell ref="U4:U7"/>
    <mergeCell ref="V4:X4"/>
    <mergeCell ref="Y4:AA4"/>
    <mergeCell ref="AB4:AD4"/>
    <mergeCell ref="A2:I2"/>
    <mergeCell ref="K2:S2"/>
    <mergeCell ref="U2:AC2"/>
    <mergeCell ref="AE2:AM2"/>
    <mergeCell ref="A4:A7"/>
    <mergeCell ref="B4:D4"/>
    <mergeCell ref="E4:G4"/>
    <mergeCell ref="H4:J4"/>
    <mergeCell ref="K4:K7"/>
    <mergeCell ref="L4:N4"/>
    <mergeCell ref="AE4:AE7"/>
    <mergeCell ref="AF4:AH4"/>
    <mergeCell ref="AI4:AK4"/>
    <mergeCell ref="AL4:AN4"/>
    <mergeCell ref="O4:Q4"/>
    <mergeCell ref="R4:T4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9">
    <tabColor rgb="FF00B050"/>
    <pageSetUpPr fitToPage="1"/>
  </sheetPr>
  <dimension ref="A2:AN50"/>
  <sheetViews>
    <sheetView topLeftCell="O4" workbookViewId="0">
      <selection activeCell="AG41" sqref="AG41"/>
    </sheetView>
  </sheetViews>
  <sheetFormatPr defaultColWidth="6.85546875" defaultRowHeight="12.75" x14ac:dyDescent="0.2"/>
  <cols>
    <col min="1" max="2" width="6.85546875" customWidth="1"/>
    <col min="3" max="3" width="13.85546875" customWidth="1"/>
    <col min="4" max="5" width="6.85546875" customWidth="1"/>
    <col min="6" max="6" width="11.85546875" customWidth="1"/>
    <col min="7" max="8" width="6.85546875" customWidth="1"/>
    <col min="9" max="9" width="10.5703125" customWidth="1"/>
    <col min="10" max="12" width="6.85546875" customWidth="1"/>
    <col min="13" max="13" width="8.7109375" customWidth="1"/>
    <col min="14" max="15" width="6.85546875" customWidth="1"/>
    <col min="16" max="16" width="10.85546875" customWidth="1"/>
    <col min="17" max="18" width="6.85546875" customWidth="1"/>
    <col min="19" max="19" width="9.7109375" customWidth="1"/>
    <col min="20" max="22" width="6.85546875" customWidth="1"/>
    <col min="23" max="23" width="8.5703125" customWidth="1"/>
    <col min="26" max="26" width="8.42578125" customWidth="1"/>
    <col min="29" max="29" width="10" customWidth="1"/>
    <col min="33" max="33" width="9.42578125" customWidth="1"/>
    <col min="36" max="36" width="10.85546875" customWidth="1"/>
    <col min="39" max="39" width="8.7109375" customWidth="1"/>
  </cols>
  <sheetData>
    <row r="2" spans="1:40" ht="15.75" x14ac:dyDescent="0.25">
      <c r="A2" s="533" t="s">
        <v>151</v>
      </c>
      <c r="B2" s="534"/>
      <c r="C2" s="534"/>
      <c r="D2" s="534"/>
      <c r="E2" s="534"/>
      <c r="F2" s="534"/>
      <c r="G2" s="534"/>
      <c r="H2" s="534"/>
      <c r="I2" s="534"/>
      <c r="J2" s="18"/>
      <c r="K2" s="533" t="s">
        <v>152</v>
      </c>
      <c r="L2" s="534"/>
      <c r="M2" s="534"/>
      <c r="N2" s="534"/>
      <c r="O2" s="534"/>
      <c r="P2" s="534"/>
      <c r="Q2" s="534"/>
      <c r="R2" s="534"/>
      <c r="S2" s="534"/>
      <c r="U2" s="533" t="s">
        <v>153</v>
      </c>
      <c r="V2" s="534"/>
      <c r="W2" s="534"/>
      <c r="X2" s="534"/>
      <c r="Y2" s="534"/>
      <c r="Z2" s="534"/>
      <c r="AA2" s="534"/>
      <c r="AB2" s="534"/>
      <c r="AC2" s="534"/>
      <c r="AE2" s="533" t="s">
        <v>154</v>
      </c>
      <c r="AF2" s="534"/>
      <c r="AG2" s="534"/>
      <c r="AH2" s="534"/>
      <c r="AI2" s="534"/>
      <c r="AJ2" s="534"/>
      <c r="AK2" s="534"/>
      <c r="AL2" s="534"/>
      <c r="AM2" s="534"/>
    </row>
    <row r="3" spans="1:40" ht="15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73"/>
      <c r="L3" s="1"/>
      <c r="M3" s="1"/>
      <c r="N3" s="1"/>
    </row>
    <row r="4" spans="1:40" ht="15" x14ac:dyDescent="0.2">
      <c r="A4" s="525" t="s">
        <v>48</v>
      </c>
      <c r="B4" s="535" t="s">
        <v>55</v>
      </c>
      <c r="C4" s="536"/>
      <c r="D4" s="537"/>
      <c r="E4" s="535" t="s">
        <v>56</v>
      </c>
      <c r="F4" s="538"/>
      <c r="G4" s="539"/>
      <c r="H4" s="535" t="s">
        <v>57</v>
      </c>
      <c r="I4" s="538"/>
      <c r="J4" s="539"/>
      <c r="K4" s="540" t="s">
        <v>48</v>
      </c>
      <c r="L4" s="528" t="s">
        <v>58</v>
      </c>
      <c r="M4" s="529"/>
      <c r="N4" s="530"/>
      <c r="O4" s="528" t="s">
        <v>59</v>
      </c>
      <c r="P4" s="531"/>
      <c r="Q4" s="532"/>
      <c r="R4" s="528" t="s">
        <v>60</v>
      </c>
      <c r="S4" s="531"/>
      <c r="T4" s="532"/>
      <c r="U4" s="525" t="s">
        <v>48</v>
      </c>
      <c r="V4" s="528" t="s">
        <v>61</v>
      </c>
      <c r="W4" s="529"/>
      <c r="X4" s="530"/>
      <c r="Y4" s="528" t="s">
        <v>62</v>
      </c>
      <c r="Z4" s="531"/>
      <c r="AA4" s="532"/>
      <c r="AB4" s="528" t="s">
        <v>53</v>
      </c>
      <c r="AC4" s="531"/>
      <c r="AD4" s="532"/>
      <c r="AE4" s="525" t="s">
        <v>48</v>
      </c>
      <c r="AF4" s="535" t="s">
        <v>45</v>
      </c>
      <c r="AG4" s="538"/>
      <c r="AH4" s="539"/>
      <c r="AI4" s="535" t="s">
        <v>46</v>
      </c>
      <c r="AJ4" s="538"/>
      <c r="AK4" s="539"/>
      <c r="AL4" s="535" t="s">
        <v>47</v>
      </c>
      <c r="AM4" s="538"/>
      <c r="AN4" s="539"/>
    </row>
    <row r="5" spans="1:40" ht="15" x14ac:dyDescent="0.2">
      <c r="A5" s="526"/>
      <c r="B5" s="2" t="s">
        <v>49</v>
      </c>
      <c r="C5" s="3" t="s">
        <v>0</v>
      </c>
      <c r="D5" s="4" t="s">
        <v>54</v>
      </c>
      <c r="E5" s="2" t="s">
        <v>49</v>
      </c>
      <c r="F5" s="3" t="s">
        <v>0</v>
      </c>
      <c r="G5" s="4" t="s">
        <v>54</v>
      </c>
      <c r="H5" s="2" t="s">
        <v>50</v>
      </c>
      <c r="I5" s="3" t="s">
        <v>0</v>
      </c>
      <c r="J5" s="4" t="s">
        <v>54</v>
      </c>
      <c r="K5" s="541"/>
      <c r="L5" s="12" t="s">
        <v>50</v>
      </c>
      <c r="M5" s="5" t="s">
        <v>0</v>
      </c>
      <c r="N5" s="13" t="s">
        <v>54</v>
      </c>
      <c r="O5" s="2" t="s">
        <v>50</v>
      </c>
      <c r="P5" s="3" t="s">
        <v>0</v>
      </c>
      <c r="Q5" s="4" t="s">
        <v>54</v>
      </c>
      <c r="R5" s="12" t="s">
        <v>50</v>
      </c>
      <c r="S5" s="5" t="s">
        <v>0</v>
      </c>
      <c r="T5" s="13" t="s">
        <v>54</v>
      </c>
      <c r="U5" s="526"/>
      <c r="V5" s="12" t="s">
        <v>50</v>
      </c>
      <c r="W5" s="5" t="s">
        <v>0</v>
      </c>
      <c r="X5" s="13" t="s">
        <v>54</v>
      </c>
      <c r="Y5" s="12" t="s">
        <v>50</v>
      </c>
      <c r="Z5" s="5" t="s">
        <v>0</v>
      </c>
      <c r="AA5" s="13" t="s">
        <v>54</v>
      </c>
      <c r="AB5" s="12" t="s">
        <v>50</v>
      </c>
      <c r="AC5" s="5" t="s">
        <v>0</v>
      </c>
      <c r="AD5" s="13" t="s">
        <v>54</v>
      </c>
      <c r="AE5" s="526"/>
      <c r="AF5" s="2" t="s">
        <v>49</v>
      </c>
      <c r="AG5" s="3" t="s">
        <v>0</v>
      </c>
      <c r="AH5" s="4" t="s">
        <v>54</v>
      </c>
      <c r="AI5" s="2" t="s">
        <v>49</v>
      </c>
      <c r="AJ5" s="3" t="s">
        <v>0</v>
      </c>
      <c r="AK5" s="4" t="s">
        <v>54</v>
      </c>
      <c r="AL5" s="2" t="s">
        <v>49</v>
      </c>
      <c r="AM5" s="3" t="s">
        <v>0</v>
      </c>
      <c r="AN5" s="4" t="s">
        <v>54</v>
      </c>
    </row>
    <row r="6" spans="1:40" ht="15" x14ac:dyDescent="0.2">
      <c r="A6" s="526"/>
      <c r="B6" s="5" t="s">
        <v>52</v>
      </c>
      <c r="C6" s="6" t="s">
        <v>3</v>
      </c>
      <c r="D6" s="7" t="s">
        <v>3</v>
      </c>
      <c r="E6" s="5" t="s">
        <v>52</v>
      </c>
      <c r="F6" s="6" t="s">
        <v>3</v>
      </c>
      <c r="G6" s="7" t="s">
        <v>3</v>
      </c>
      <c r="H6" s="5" t="s">
        <v>51</v>
      </c>
      <c r="I6" s="6" t="s">
        <v>3</v>
      </c>
      <c r="J6" s="7" t="s">
        <v>3</v>
      </c>
      <c r="K6" s="541"/>
      <c r="L6" s="5" t="s">
        <v>51</v>
      </c>
      <c r="M6" s="6" t="s">
        <v>3</v>
      </c>
      <c r="N6" s="7" t="s">
        <v>3</v>
      </c>
      <c r="O6" s="5" t="s">
        <v>51</v>
      </c>
      <c r="P6" s="6" t="s">
        <v>3</v>
      </c>
      <c r="Q6" s="7" t="s">
        <v>3</v>
      </c>
      <c r="R6" s="5" t="s">
        <v>51</v>
      </c>
      <c r="S6" s="6" t="s">
        <v>3</v>
      </c>
      <c r="T6" s="7" t="s">
        <v>3</v>
      </c>
      <c r="U6" s="526"/>
      <c r="V6" s="5" t="s">
        <v>51</v>
      </c>
      <c r="W6" s="6" t="s">
        <v>3</v>
      </c>
      <c r="X6" s="7" t="s">
        <v>3</v>
      </c>
      <c r="Y6" s="5" t="s">
        <v>51</v>
      </c>
      <c r="Z6" s="6" t="s">
        <v>3</v>
      </c>
      <c r="AA6" s="7" t="s">
        <v>3</v>
      </c>
      <c r="AB6" s="5" t="s">
        <v>51</v>
      </c>
      <c r="AC6" s="6" t="s">
        <v>3</v>
      </c>
      <c r="AD6" s="7" t="s">
        <v>3</v>
      </c>
      <c r="AE6" s="526"/>
      <c r="AF6" s="5" t="s">
        <v>52</v>
      </c>
      <c r="AG6" s="6" t="s">
        <v>3</v>
      </c>
      <c r="AH6" s="7" t="s">
        <v>3</v>
      </c>
      <c r="AI6" s="5" t="s">
        <v>52</v>
      </c>
      <c r="AJ6" s="6" t="s">
        <v>3</v>
      </c>
      <c r="AK6" s="7" t="s">
        <v>3</v>
      </c>
      <c r="AL6" s="5" t="s">
        <v>52</v>
      </c>
      <c r="AM6" s="6" t="s">
        <v>3</v>
      </c>
      <c r="AN6" s="7" t="s">
        <v>3</v>
      </c>
    </row>
    <row r="7" spans="1:40" ht="15" x14ac:dyDescent="0.2">
      <c r="A7" s="527"/>
      <c r="B7" s="8" t="s">
        <v>9</v>
      </c>
      <c r="C7" s="9" t="s">
        <v>6</v>
      </c>
      <c r="D7" s="10" t="s">
        <v>6</v>
      </c>
      <c r="E7" s="8" t="s">
        <v>9</v>
      </c>
      <c r="F7" s="9" t="s">
        <v>6</v>
      </c>
      <c r="G7" s="10" t="s">
        <v>6</v>
      </c>
      <c r="H7" s="8" t="s">
        <v>9</v>
      </c>
      <c r="I7" s="9" t="s">
        <v>6</v>
      </c>
      <c r="J7" s="10" t="s">
        <v>6</v>
      </c>
      <c r="K7" s="542"/>
      <c r="L7" s="8" t="s">
        <v>9</v>
      </c>
      <c r="M7" s="9" t="s">
        <v>6</v>
      </c>
      <c r="N7" s="10" t="s">
        <v>6</v>
      </c>
      <c r="O7" s="5" t="s">
        <v>9</v>
      </c>
      <c r="P7" s="6" t="s">
        <v>6</v>
      </c>
      <c r="Q7" s="7" t="s">
        <v>6</v>
      </c>
      <c r="R7" s="5" t="s">
        <v>9</v>
      </c>
      <c r="S7" s="6" t="s">
        <v>6</v>
      </c>
      <c r="T7" s="7" t="s">
        <v>6</v>
      </c>
      <c r="U7" s="527"/>
      <c r="V7" s="5" t="s">
        <v>9</v>
      </c>
      <c r="W7" s="6" t="s">
        <v>6</v>
      </c>
      <c r="X7" s="11" t="s">
        <v>6</v>
      </c>
      <c r="Y7" s="8" t="s">
        <v>9</v>
      </c>
      <c r="Z7" s="9" t="s">
        <v>6</v>
      </c>
      <c r="AA7" s="10" t="s">
        <v>6</v>
      </c>
      <c r="AB7" s="8" t="s">
        <v>9</v>
      </c>
      <c r="AC7" s="9" t="s">
        <v>6</v>
      </c>
      <c r="AD7" s="10" t="s">
        <v>6</v>
      </c>
      <c r="AE7" s="527"/>
      <c r="AF7" s="8" t="s">
        <v>9</v>
      </c>
      <c r="AG7" s="9" t="s">
        <v>6</v>
      </c>
      <c r="AH7" s="10" t="s">
        <v>6</v>
      </c>
      <c r="AI7" s="8" t="s">
        <v>9</v>
      </c>
      <c r="AJ7" s="9" t="s">
        <v>6</v>
      </c>
      <c r="AK7" s="10" t="s">
        <v>6</v>
      </c>
      <c r="AL7" s="8" t="s">
        <v>9</v>
      </c>
      <c r="AM7" s="9" t="s">
        <v>6</v>
      </c>
      <c r="AN7" s="10" t="s">
        <v>6</v>
      </c>
    </row>
    <row r="8" spans="1:40" x14ac:dyDescent="0.2">
      <c r="A8" s="20">
        <v>1</v>
      </c>
      <c r="B8" s="194"/>
      <c r="C8" s="82">
        <v>902.8</v>
      </c>
      <c r="D8" s="14"/>
      <c r="E8" s="16"/>
      <c r="F8" s="153">
        <f>C38-(F10-C38)/3</f>
        <v>942.5333333333333</v>
      </c>
      <c r="G8" s="15"/>
      <c r="H8" s="15"/>
      <c r="I8" s="151">
        <f>F35+(I10-F35)/3</f>
        <v>972.36666666666667</v>
      </c>
      <c r="J8" s="16"/>
      <c r="K8" s="74">
        <v>1</v>
      </c>
      <c r="L8" s="16">
        <v>13</v>
      </c>
      <c r="M8" s="101">
        <v>1029.0999999999999</v>
      </c>
      <c r="N8" s="16">
        <v>3</v>
      </c>
      <c r="O8" s="15"/>
      <c r="P8" s="151">
        <f>P12+(M37-P12)/5</f>
        <v>1066.98</v>
      </c>
      <c r="Q8" s="15"/>
      <c r="R8" s="16"/>
      <c r="S8" s="151">
        <f>P38+(S9-P38)/2</f>
        <v>1120.7666666666669</v>
      </c>
      <c r="T8" s="16"/>
      <c r="U8" s="20">
        <v>1</v>
      </c>
      <c r="V8" s="16">
        <v>15.4</v>
      </c>
      <c r="W8" s="101">
        <v>1220.0999999999999</v>
      </c>
      <c r="X8" s="16">
        <v>-4.2</v>
      </c>
      <c r="Y8" s="15">
        <v>14.7</v>
      </c>
      <c r="Z8" s="48">
        <v>1164.4000000000001</v>
      </c>
      <c r="AA8" s="16">
        <v>-3</v>
      </c>
      <c r="AB8" s="16">
        <v>14</v>
      </c>
      <c r="AC8" s="101">
        <v>1098.3</v>
      </c>
      <c r="AD8" s="16">
        <v>-7.3</v>
      </c>
      <c r="AE8" s="20">
        <v>1</v>
      </c>
      <c r="AF8" s="16">
        <v>12.7</v>
      </c>
      <c r="AG8" s="101">
        <v>993.3</v>
      </c>
      <c r="AH8" s="16">
        <v>1.3</v>
      </c>
      <c r="AI8" s="16"/>
      <c r="AJ8" s="153">
        <f>AG38+(AJ12-AG38)/5</f>
        <v>916.04</v>
      </c>
      <c r="AK8" s="16"/>
      <c r="AL8" s="16">
        <v>11.8</v>
      </c>
      <c r="AM8" s="101">
        <v>921.8</v>
      </c>
      <c r="AN8" s="15">
        <v>-0.5</v>
      </c>
    </row>
    <row r="9" spans="1:40" x14ac:dyDescent="0.2">
      <c r="A9" s="20">
        <v>2</v>
      </c>
      <c r="B9" s="15"/>
      <c r="C9" s="82">
        <v>902.6</v>
      </c>
      <c r="D9" s="14"/>
      <c r="E9" s="16"/>
      <c r="F9" s="153">
        <f>F8+(F10-F8)/3</f>
        <v>943.82222222222219</v>
      </c>
      <c r="G9" s="16"/>
      <c r="H9" s="16"/>
      <c r="I9" s="151">
        <f>I8+(I10-I8)/3</f>
        <v>973.1444444444445</v>
      </c>
      <c r="J9" s="16"/>
      <c r="K9" s="74">
        <v>2</v>
      </c>
      <c r="L9" s="16">
        <v>13</v>
      </c>
      <c r="M9" s="130">
        <v>1028.5999999999999</v>
      </c>
      <c r="N9" s="15">
        <v>-0.5</v>
      </c>
      <c r="O9" s="15"/>
      <c r="P9" s="188">
        <f>P12+(P8-P12)/4</f>
        <v>1068.1949999999999</v>
      </c>
      <c r="Q9" s="15"/>
      <c r="R9" s="16">
        <v>14.2</v>
      </c>
      <c r="S9" s="101">
        <v>1125.9000000000001</v>
      </c>
      <c r="T9" s="16">
        <v>15.4</v>
      </c>
      <c r="U9" s="20">
        <v>2</v>
      </c>
      <c r="V9" s="16">
        <v>15.4</v>
      </c>
      <c r="W9" s="101">
        <v>1220.4000000000001</v>
      </c>
      <c r="X9" s="16">
        <v>0.3</v>
      </c>
      <c r="Y9" s="15"/>
      <c r="Z9" s="153">
        <f>Z8+(Z11-Z8)/3</f>
        <v>1161.8333333333335</v>
      </c>
      <c r="AA9" s="15"/>
      <c r="AB9" s="16">
        <v>14</v>
      </c>
      <c r="AC9" s="101">
        <v>1098</v>
      </c>
      <c r="AD9" s="16">
        <v>-0.3</v>
      </c>
      <c r="AE9" s="81">
        <v>2</v>
      </c>
      <c r="AF9" s="15">
        <v>12.7</v>
      </c>
      <c r="AG9" s="101">
        <v>996.1</v>
      </c>
      <c r="AH9" s="16">
        <v>2.8</v>
      </c>
      <c r="AI9" s="15"/>
      <c r="AJ9" s="153">
        <f>AJ8+(AJ12-AJ8)/4</f>
        <v>915.98</v>
      </c>
      <c r="AK9" s="16"/>
      <c r="AL9" s="16">
        <v>11.8</v>
      </c>
      <c r="AM9" s="101">
        <v>922.4</v>
      </c>
      <c r="AN9" s="15">
        <v>0.6</v>
      </c>
    </row>
    <row r="10" spans="1:40" x14ac:dyDescent="0.2">
      <c r="A10" s="20">
        <v>3</v>
      </c>
      <c r="B10" s="15"/>
      <c r="C10" s="82">
        <v>902.4</v>
      </c>
      <c r="D10" s="14"/>
      <c r="E10" s="16">
        <v>11.9</v>
      </c>
      <c r="F10" s="101">
        <v>946.4</v>
      </c>
      <c r="G10" s="16">
        <v>2.9</v>
      </c>
      <c r="H10" s="16">
        <v>12.3</v>
      </c>
      <c r="I10" s="101">
        <v>974.7</v>
      </c>
      <c r="J10" s="16">
        <v>3.5</v>
      </c>
      <c r="K10" s="74">
        <v>3</v>
      </c>
      <c r="L10" s="16">
        <v>13</v>
      </c>
      <c r="M10" s="101">
        <v>1032.2</v>
      </c>
      <c r="N10" s="16">
        <v>3.6</v>
      </c>
      <c r="O10" s="15"/>
      <c r="P10" s="151">
        <f>P12+(P9-P12)/3</f>
        <v>1068.4649999999999</v>
      </c>
      <c r="Q10" s="15"/>
      <c r="R10" s="16">
        <v>14.3</v>
      </c>
      <c r="S10" s="101">
        <v>1135</v>
      </c>
      <c r="T10" s="16">
        <v>9.1</v>
      </c>
      <c r="U10" s="20">
        <v>3</v>
      </c>
      <c r="V10" s="16">
        <v>15.4</v>
      </c>
      <c r="W10" s="101">
        <v>1224.2</v>
      </c>
      <c r="X10" s="16">
        <v>3.8</v>
      </c>
      <c r="Y10" s="15"/>
      <c r="Z10" s="153">
        <f>Z9+(Z11-Z9)/3</f>
        <v>1160.1222222222223</v>
      </c>
      <c r="AA10" s="15"/>
      <c r="AB10" s="15">
        <v>13.9</v>
      </c>
      <c r="AC10" s="101">
        <v>1096.8</v>
      </c>
      <c r="AD10" s="16">
        <v>-1.2</v>
      </c>
      <c r="AE10" s="81">
        <v>3</v>
      </c>
      <c r="AF10" s="16">
        <v>12.7</v>
      </c>
      <c r="AG10" s="101">
        <v>994.1</v>
      </c>
      <c r="AH10" s="16">
        <v>-2</v>
      </c>
      <c r="AI10" s="15"/>
      <c r="AJ10" s="153">
        <f>AJ9+(AJ12-AJ9)/3</f>
        <v>915.92</v>
      </c>
      <c r="AK10" s="15"/>
      <c r="AL10" s="15">
        <v>11.8</v>
      </c>
      <c r="AM10" s="101">
        <v>924.5</v>
      </c>
      <c r="AN10" s="15">
        <v>2.1</v>
      </c>
    </row>
    <row r="11" spans="1:40" x14ac:dyDescent="0.2">
      <c r="A11" s="20">
        <v>4</v>
      </c>
      <c r="B11" s="15"/>
      <c r="C11" s="82">
        <v>902.2</v>
      </c>
      <c r="D11" s="14"/>
      <c r="E11" s="16">
        <v>11.9</v>
      </c>
      <c r="F11" s="101">
        <v>946.4</v>
      </c>
      <c r="G11" s="16"/>
      <c r="H11" s="16">
        <v>12.3</v>
      </c>
      <c r="I11" s="16">
        <v>977.9</v>
      </c>
      <c r="J11" s="16">
        <v>3.2</v>
      </c>
      <c r="K11" s="74">
        <v>4</v>
      </c>
      <c r="L11" s="16">
        <v>13</v>
      </c>
      <c r="M11" s="16">
        <v>1032.4000000000001</v>
      </c>
      <c r="N11" s="15">
        <v>0.2</v>
      </c>
      <c r="O11" s="15"/>
      <c r="P11" s="151">
        <f>P12+(P10-P12)/2</f>
        <v>1068.5324999999998</v>
      </c>
      <c r="Q11" s="16"/>
      <c r="R11" s="16">
        <v>14.3</v>
      </c>
      <c r="S11" s="113">
        <v>1139.4000000000001</v>
      </c>
      <c r="T11" s="16">
        <v>4.4000000000000004</v>
      </c>
      <c r="U11" s="20">
        <v>4</v>
      </c>
      <c r="V11" s="16">
        <v>15.5</v>
      </c>
      <c r="W11" s="48">
        <v>1226.4000000000001</v>
      </c>
      <c r="X11" s="16">
        <v>2.2000000000000002</v>
      </c>
      <c r="Y11" s="15">
        <v>14.6</v>
      </c>
      <c r="Z11" s="101">
        <v>1156.7</v>
      </c>
      <c r="AA11" s="16">
        <v>-7.7</v>
      </c>
      <c r="AB11" s="15">
        <v>13.9</v>
      </c>
      <c r="AC11" s="101">
        <v>1093.3</v>
      </c>
      <c r="AD11" s="16">
        <v>-3.5</v>
      </c>
      <c r="AE11" s="81">
        <v>4</v>
      </c>
      <c r="AF11" s="16"/>
      <c r="AG11" s="151">
        <f>AG10+(AG13-AG10)/3</f>
        <v>991.76666666666665</v>
      </c>
      <c r="AH11" s="16"/>
      <c r="AI11" s="15"/>
      <c r="AJ11" s="82">
        <f>AJ10+(AJ12-AJ10)/2</f>
        <v>915.8599999999999</v>
      </c>
      <c r="AK11" s="15"/>
      <c r="AL11" s="15">
        <v>11.8</v>
      </c>
      <c r="AM11" s="101">
        <v>925</v>
      </c>
      <c r="AN11" s="15">
        <v>0.5</v>
      </c>
    </row>
    <row r="12" spans="1:40" x14ac:dyDescent="0.2">
      <c r="A12" s="20">
        <v>5</v>
      </c>
      <c r="B12" s="15"/>
      <c r="C12" s="82">
        <v>902</v>
      </c>
      <c r="D12" s="15"/>
      <c r="E12" s="16">
        <v>11.9</v>
      </c>
      <c r="F12" s="101">
        <v>949.2</v>
      </c>
      <c r="G12" s="15">
        <v>2.8</v>
      </c>
      <c r="H12" s="16">
        <v>12.3</v>
      </c>
      <c r="I12" s="16">
        <v>979</v>
      </c>
      <c r="J12" s="16">
        <v>1.1000000000000001</v>
      </c>
      <c r="K12" s="74">
        <v>5</v>
      </c>
      <c r="L12" s="15"/>
      <c r="M12" s="151">
        <f>M11+(M14-M11)/3</f>
        <v>1031.5666666666668</v>
      </c>
      <c r="N12" s="16"/>
      <c r="O12" s="16">
        <v>13.5</v>
      </c>
      <c r="P12" s="101">
        <v>1068.5999999999999</v>
      </c>
      <c r="Q12" s="16">
        <v>8.1</v>
      </c>
      <c r="R12" s="16">
        <v>14.4</v>
      </c>
      <c r="S12" s="113">
        <v>1145.4000000000001</v>
      </c>
      <c r="T12" s="16">
        <v>6</v>
      </c>
      <c r="U12" s="20">
        <v>5</v>
      </c>
      <c r="V12" s="16"/>
      <c r="W12" s="151">
        <f>W11+(W14-W11)/3</f>
        <v>1226.8</v>
      </c>
      <c r="X12" s="16"/>
      <c r="Y12" s="16">
        <v>14.6</v>
      </c>
      <c r="Z12" s="101">
        <v>1155.4000000000001</v>
      </c>
      <c r="AA12" s="15">
        <v>-1.3</v>
      </c>
      <c r="AB12" s="15">
        <v>13.9</v>
      </c>
      <c r="AC12" s="101">
        <v>1091.8</v>
      </c>
      <c r="AD12" s="16">
        <v>-1.5</v>
      </c>
      <c r="AE12" s="81">
        <v>5</v>
      </c>
      <c r="AF12" s="16"/>
      <c r="AG12" s="151">
        <f>AG11+(AG13-AG11)/2</f>
        <v>989.43333333333339</v>
      </c>
      <c r="AH12" s="16"/>
      <c r="AI12" s="15">
        <v>11.7</v>
      </c>
      <c r="AJ12" s="101">
        <v>915.8</v>
      </c>
      <c r="AK12" s="15">
        <v>-0.3</v>
      </c>
      <c r="AL12" s="15">
        <v>11.9</v>
      </c>
      <c r="AM12" s="112">
        <v>929.1</v>
      </c>
      <c r="AN12" s="16">
        <v>4.0999999999999996</v>
      </c>
    </row>
    <row r="13" spans="1:40" x14ac:dyDescent="0.2">
      <c r="A13" s="20">
        <v>6</v>
      </c>
      <c r="B13" s="15"/>
      <c r="C13" s="82">
        <v>901.8</v>
      </c>
      <c r="D13" s="15"/>
      <c r="E13" s="16">
        <v>11.9</v>
      </c>
      <c r="F13" s="101">
        <v>948.5</v>
      </c>
      <c r="G13" s="16">
        <v>-0.7</v>
      </c>
      <c r="H13" s="16">
        <v>12.4</v>
      </c>
      <c r="I13" s="101">
        <v>982.1</v>
      </c>
      <c r="J13" s="16">
        <v>3.1</v>
      </c>
      <c r="K13" s="74">
        <v>6</v>
      </c>
      <c r="L13" s="15"/>
      <c r="M13" s="151">
        <f>M12+(M14-M12)/2</f>
        <v>1030.7333333333336</v>
      </c>
      <c r="N13" s="15"/>
      <c r="O13" s="16">
        <v>13.5</v>
      </c>
      <c r="P13" s="101">
        <v>1070.4000000000001</v>
      </c>
      <c r="Q13" s="16">
        <v>1.8</v>
      </c>
      <c r="R13" s="16">
        <v>14.5</v>
      </c>
      <c r="S13" s="16">
        <v>1150.0999999999999</v>
      </c>
      <c r="T13" s="16">
        <v>4.7</v>
      </c>
      <c r="U13" s="20">
        <v>6</v>
      </c>
      <c r="V13" s="16"/>
      <c r="W13" s="188">
        <f>W12+(W14-W12)/2</f>
        <v>1227.1999999999998</v>
      </c>
      <c r="X13" s="16"/>
      <c r="Y13" s="16">
        <v>14.5</v>
      </c>
      <c r="Z13" s="101">
        <v>1150.7</v>
      </c>
      <c r="AA13" s="16">
        <v>-4.7</v>
      </c>
      <c r="AB13" s="16"/>
      <c r="AC13" s="151">
        <f>AC12+(AC15-AC12)/3</f>
        <v>1089.4666666666667</v>
      </c>
      <c r="AD13" s="16"/>
      <c r="AE13" s="81">
        <v>6</v>
      </c>
      <c r="AF13" s="16">
        <v>12.6</v>
      </c>
      <c r="AG13" s="101">
        <v>987.1</v>
      </c>
      <c r="AH13" s="16">
        <v>-7</v>
      </c>
      <c r="AI13" s="15">
        <v>11.7</v>
      </c>
      <c r="AJ13" s="113">
        <v>918.7</v>
      </c>
      <c r="AK13" s="15">
        <v>2.9</v>
      </c>
      <c r="AL13" s="15"/>
      <c r="AM13" s="151">
        <f>AM12+(AM15-AM12)/3</f>
        <v>931.23333333333335</v>
      </c>
      <c r="AN13" s="16"/>
    </row>
    <row r="14" spans="1:40" x14ac:dyDescent="0.2">
      <c r="A14" s="20">
        <v>7</v>
      </c>
      <c r="B14" s="15"/>
      <c r="C14" s="82">
        <v>901.6</v>
      </c>
      <c r="D14" s="14"/>
      <c r="E14" s="16">
        <v>11.9</v>
      </c>
      <c r="F14" s="101">
        <v>950.2</v>
      </c>
      <c r="G14" s="16">
        <v>1.7</v>
      </c>
      <c r="H14" s="16">
        <v>12.4</v>
      </c>
      <c r="I14" s="101">
        <v>982.2</v>
      </c>
      <c r="J14" s="16">
        <v>0.1</v>
      </c>
      <c r="K14" s="74">
        <v>7</v>
      </c>
      <c r="L14" s="16">
        <v>13</v>
      </c>
      <c r="M14" s="101">
        <v>1029.9000000000001</v>
      </c>
      <c r="N14" s="16">
        <v>-2.5</v>
      </c>
      <c r="O14" s="16">
        <v>13.5</v>
      </c>
      <c r="P14" s="113">
        <v>1070.2</v>
      </c>
      <c r="Q14" s="16">
        <v>-0.2</v>
      </c>
      <c r="R14" s="16"/>
      <c r="S14" s="151">
        <f>S13+(S16-S13)/3</f>
        <v>1154.0666666666666</v>
      </c>
      <c r="T14" s="16"/>
      <c r="U14" s="20">
        <v>7</v>
      </c>
      <c r="V14" s="16">
        <v>15.5</v>
      </c>
      <c r="W14" s="101">
        <v>1227.5999999999999</v>
      </c>
      <c r="X14" s="16">
        <v>1.2</v>
      </c>
      <c r="Y14" s="16">
        <v>14.5</v>
      </c>
      <c r="Z14" s="101">
        <v>1148.4000000000001</v>
      </c>
      <c r="AA14" s="15">
        <v>-2.2999999999999998</v>
      </c>
      <c r="AB14" s="16"/>
      <c r="AC14" s="151">
        <f>AC13+(AC15-AC13)/2</f>
        <v>1087.1333333333332</v>
      </c>
      <c r="AD14" s="16"/>
      <c r="AE14" s="81">
        <v>7</v>
      </c>
      <c r="AF14" s="16">
        <v>12.5</v>
      </c>
      <c r="AG14" s="101">
        <v>979.1</v>
      </c>
      <c r="AH14" s="16">
        <v>-8</v>
      </c>
      <c r="AI14" s="16">
        <v>11.7</v>
      </c>
      <c r="AJ14" s="101">
        <v>918.1</v>
      </c>
      <c r="AK14" s="16">
        <v>-0.6</v>
      </c>
      <c r="AL14" s="16"/>
      <c r="AM14" s="151">
        <f>AM13+(AM15-AM13)/2</f>
        <v>933.36666666666667</v>
      </c>
      <c r="AN14" s="16"/>
    </row>
    <row r="15" spans="1:40" x14ac:dyDescent="0.2">
      <c r="A15" s="20">
        <v>8</v>
      </c>
      <c r="B15" s="16"/>
      <c r="C15" s="82">
        <v>901.4</v>
      </c>
      <c r="D15" s="15"/>
      <c r="E15" s="16"/>
      <c r="F15" s="151">
        <f>F14+(F17-F14)/3</f>
        <v>950.63333333333333</v>
      </c>
      <c r="G15" s="15"/>
      <c r="H15" s="16"/>
      <c r="I15" s="151">
        <f>I14+(I18-I14)/4</f>
        <v>982.47500000000002</v>
      </c>
      <c r="J15" s="16"/>
      <c r="K15" s="74">
        <v>8</v>
      </c>
      <c r="L15" s="16">
        <v>13</v>
      </c>
      <c r="M15" s="101">
        <v>1032.5999999999999</v>
      </c>
      <c r="N15" s="16">
        <v>2.7</v>
      </c>
      <c r="O15" s="16">
        <v>13.4</v>
      </c>
      <c r="P15" s="113">
        <v>1066</v>
      </c>
      <c r="Q15" s="16">
        <v>-4.2</v>
      </c>
      <c r="R15" s="16"/>
      <c r="S15" s="151">
        <f>S14+(S16-S14)/2</f>
        <v>1158.0333333333333</v>
      </c>
      <c r="T15" s="16"/>
      <c r="U15" s="20">
        <v>8</v>
      </c>
      <c r="V15" s="16">
        <v>15.4</v>
      </c>
      <c r="W15" s="101">
        <v>1224.8</v>
      </c>
      <c r="X15" s="16">
        <v>-2.8</v>
      </c>
      <c r="Y15" s="16">
        <v>14.4</v>
      </c>
      <c r="Z15" s="220">
        <v>1144.7</v>
      </c>
      <c r="AA15" s="16">
        <v>-3.7</v>
      </c>
      <c r="AB15" s="16">
        <v>13.8</v>
      </c>
      <c r="AC15" s="101">
        <v>1084.8</v>
      </c>
      <c r="AD15" s="16">
        <v>-7</v>
      </c>
      <c r="AE15" s="81">
        <v>8</v>
      </c>
      <c r="AF15" s="16">
        <v>12.5</v>
      </c>
      <c r="AG15" s="101">
        <v>977</v>
      </c>
      <c r="AH15" s="16">
        <v>-2.1</v>
      </c>
      <c r="AI15" s="16"/>
      <c r="AJ15" s="153">
        <f>AJ14+ (AJ17-AJ14)/3</f>
        <v>917.5333333333333</v>
      </c>
      <c r="AK15" s="16"/>
      <c r="AL15" s="16">
        <v>12</v>
      </c>
      <c r="AM15" s="101">
        <v>935.5</v>
      </c>
      <c r="AN15" s="16">
        <v>6.4</v>
      </c>
    </row>
    <row r="16" spans="1:40" x14ac:dyDescent="0.2">
      <c r="A16" s="20">
        <v>9</v>
      </c>
      <c r="B16" s="15">
        <v>11.3</v>
      </c>
      <c r="C16" s="101">
        <v>901.2</v>
      </c>
      <c r="D16" s="15">
        <v>-1.8</v>
      </c>
      <c r="E16" s="15"/>
      <c r="F16" s="151">
        <f>F15+(F17-F15)/3</f>
        <v>950.92222222222222</v>
      </c>
      <c r="G16" s="16"/>
      <c r="H16" s="16"/>
      <c r="I16" s="151">
        <f>I15+(I18-I15)/3</f>
        <v>982.75</v>
      </c>
      <c r="J16" s="16"/>
      <c r="K16" s="74">
        <v>9</v>
      </c>
      <c r="L16" s="16">
        <v>13</v>
      </c>
      <c r="M16" s="101">
        <v>1031.5999999999999</v>
      </c>
      <c r="N16" s="16">
        <v>-1</v>
      </c>
      <c r="O16" s="15"/>
      <c r="P16" s="188">
        <f>P15+(P19-P15)/4</f>
        <v>1067.675</v>
      </c>
      <c r="Q16" s="16"/>
      <c r="R16" s="16">
        <v>14.6</v>
      </c>
      <c r="S16" s="101">
        <v>1162</v>
      </c>
      <c r="T16" s="16">
        <v>12.3</v>
      </c>
      <c r="U16" s="20">
        <v>9</v>
      </c>
      <c r="V16" s="16">
        <v>15.4</v>
      </c>
      <c r="W16" s="139">
        <v>1224.4000000000001</v>
      </c>
      <c r="X16" s="16">
        <v>-0.4</v>
      </c>
      <c r="Y16" s="16"/>
      <c r="Z16" s="153">
        <f>Z18+(Z15-Z18)/3</f>
        <v>1141.6333333333332</v>
      </c>
      <c r="AA16" s="15"/>
      <c r="AB16" s="16">
        <v>13.8</v>
      </c>
      <c r="AC16" s="101">
        <v>1084.3</v>
      </c>
      <c r="AD16" s="16">
        <v>-0.5</v>
      </c>
      <c r="AE16" s="81">
        <v>9</v>
      </c>
      <c r="AF16" s="16">
        <v>12.5</v>
      </c>
      <c r="AG16" s="101">
        <v>977.9</v>
      </c>
      <c r="AH16" s="16">
        <v>0.9</v>
      </c>
      <c r="AI16" s="16"/>
      <c r="AJ16" s="153">
        <f>AJ15+(AJ17-AJ15)/2</f>
        <v>916.9666666666667</v>
      </c>
      <c r="AK16" s="16"/>
      <c r="AL16" s="16">
        <v>12</v>
      </c>
      <c r="AM16" s="101">
        <v>937.9</v>
      </c>
      <c r="AN16" s="16">
        <v>2.4</v>
      </c>
    </row>
    <row r="17" spans="1:40" x14ac:dyDescent="0.2">
      <c r="A17" s="20">
        <v>10</v>
      </c>
      <c r="B17" s="16">
        <v>11.4</v>
      </c>
      <c r="C17" s="112">
        <v>908.4</v>
      </c>
      <c r="D17" s="16">
        <v>7.2</v>
      </c>
      <c r="E17" s="15">
        <v>11.9</v>
      </c>
      <c r="F17" s="192">
        <v>951.5</v>
      </c>
      <c r="G17" s="16">
        <v>1.3</v>
      </c>
      <c r="H17" s="16"/>
      <c r="I17" s="151">
        <f>I16+(I18-I16)/2</f>
        <v>983.02499999999998</v>
      </c>
      <c r="J17" s="16"/>
      <c r="K17" s="74">
        <v>10</v>
      </c>
      <c r="L17" s="16">
        <v>13</v>
      </c>
      <c r="M17" s="101">
        <v>1032.4000000000001</v>
      </c>
      <c r="N17" s="16">
        <v>0.8</v>
      </c>
      <c r="O17" s="15"/>
      <c r="P17" s="151">
        <f>P16+(P19-P16)/3</f>
        <v>1069.3499999999999</v>
      </c>
      <c r="Q17" s="16"/>
      <c r="R17" s="16">
        <v>14.7</v>
      </c>
      <c r="S17" s="101">
        <v>1168.9000000000001</v>
      </c>
      <c r="T17" s="16">
        <v>6.9</v>
      </c>
      <c r="U17" s="20">
        <v>10</v>
      </c>
      <c r="V17" s="16">
        <v>15.4</v>
      </c>
      <c r="W17" s="101">
        <v>1218.5</v>
      </c>
      <c r="X17" s="16">
        <v>-5.9</v>
      </c>
      <c r="Y17" s="16"/>
      <c r="Z17" s="153">
        <f>Z18+(Z16-Z18)/2</f>
        <v>1140.8666666666666</v>
      </c>
      <c r="AA17" s="16"/>
      <c r="AB17" s="16">
        <v>13.7</v>
      </c>
      <c r="AC17" s="101">
        <v>1081.3</v>
      </c>
      <c r="AD17" s="16">
        <v>-3</v>
      </c>
      <c r="AE17" s="81">
        <v>10</v>
      </c>
      <c r="AF17" s="16">
        <v>12.5</v>
      </c>
      <c r="AG17" s="101">
        <v>976.8</v>
      </c>
      <c r="AH17" s="16">
        <v>-1.1000000000000001</v>
      </c>
      <c r="AI17" s="16">
        <v>11.7</v>
      </c>
      <c r="AJ17" s="101">
        <v>916.4</v>
      </c>
      <c r="AK17" s="16">
        <v>-1.7</v>
      </c>
      <c r="AL17" s="16">
        <v>12</v>
      </c>
      <c r="AM17" s="101">
        <v>939.2</v>
      </c>
      <c r="AN17" s="16">
        <v>1.3</v>
      </c>
    </row>
    <row r="18" spans="1:40" x14ac:dyDescent="0.2">
      <c r="A18" s="20">
        <v>11</v>
      </c>
      <c r="B18" s="16"/>
      <c r="C18" s="151">
        <f>C17+(C20-C17)/3</f>
        <v>910.23333333333335</v>
      </c>
      <c r="D18" s="16"/>
      <c r="E18" s="16">
        <v>12</v>
      </c>
      <c r="F18" s="101">
        <v>954.1</v>
      </c>
      <c r="G18" s="16">
        <v>2.6</v>
      </c>
      <c r="H18" s="16">
        <v>12.4</v>
      </c>
      <c r="I18" s="16">
        <v>983.3</v>
      </c>
      <c r="J18" s="16">
        <v>1.1000000000000001</v>
      </c>
      <c r="K18" s="74">
        <v>11</v>
      </c>
      <c r="L18" s="16">
        <v>13.1</v>
      </c>
      <c r="M18" s="16">
        <v>1034.7</v>
      </c>
      <c r="N18" s="16">
        <v>2.2999999999999998</v>
      </c>
      <c r="O18" s="15"/>
      <c r="P18" s="151">
        <f>P17+(P19-P17)/2</f>
        <v>1071.0250000000001</v>
      </c>
      <c r="Q18" s="16"/>
      <c r="R18" s="16">
        <v>14.9</v>
      </c>
      <c r="S18" s="101">
        <v>1179.4000000000001</v>
      </c>
      <c r="T18" s="16">
        <v>10.5</v>
      </c>
      <c r="U18" s="20">
        <v>11</v>
      </c>
      <c r="V18" s="16">
        <v>15.3</v>
      </c>
      <c r="W18" s="97">
        <v>1215.2</v>
      </c>
      <c r="X18" s="16">
        <v>-3.3</v>
      </c>
      <c r="Y18" s="16">
        <v>14.4</v>
      </c>
      <c r="Z18" s="101">
        <v>1140.0999999999999</v>
      </c>
      <c r="AA18" s="15">
        <v>-4.5999999999999996</v>
      </c>
      <c r="AB18" s="16">
        <v>13.7</v>
      </c>
      <c r="AC18" s="101">
        <v>1074.2</v>
      </c>
      <c r="AD18" s="16">
        <v>-7.1</v>
      </c>
      <c r="AE18" s="81">
        <v>11</v>
      </c>
      <c r="AF18" s="16"/>
      <c r="AG18" s="151">
        <f>AG17+(AG20-AG17)/3</f>
        <v>974.4</v>
      </c>
      <c r="AH18" s="16"/>
      <c r="AI18" s="16">
        <v>11.6</v>
      </c>
      <c r="AJ18" s="101">
        <v>913.9</v>
      </c>
      <c r="AK18" s="16">
        <v>-2.5</v>
      </c>
      <c r="AL18" s="16">
        <v>12.1</v>
      </c>
      <c r="AM18" s="101">
        <v>944</v>
      </c>
      <c r="AN18" s="16">
        <v>4.8</v>
      </c>
    </row>
    <row r="19" spans="1:40" x14ac:dyDescent="0.2">
      <c r="A19" s="20">
        <v>12</v>
      </c>
      <c r="B19" s="16"/>
      <c r="C19" s="151">
        <f>C18+(C20-C18)/3</f>
        <v>911.45555555555552</v>
      </c>
      <c r="D19" s="16"/>
      <c r="E19" s="16">
        <v>12</v>
      </c>
      <c r="F19" s="101">
        <v>957.2</v>
      </c>
      <c r="G19" s="16">
        <v>3.1</v>
      </c>
      <c r="H19" s="16">
        <v>12.4</v>
      </c>
      <c r="I19" s="127">
        <v>985.6</v>
      </c>
      <c r="J19" s="16">
        <v>2.2999999999999998</v>
      </c>
      <c r="K19" s="74">
        <v>12</v>
      </c>
      <c r="L19" s="16"/>
      <c r="M19" s="151">
        <f>M18+(M21-M18)/3</f>
        <v>1034.4000000000001</v>
      </c>
      <c r="N19" s="16"/>
      <c r="O19" s="16">
        <v>13.5</v>
      </c>
      <c r="P19" s="101">
        <v>1072.7</v>
      </c>
      <c r="Q19" s="16">
        <v>6.7</v>
      </c>
      <c r="R19" s="78"/>
      <c r="S19" s="151">
        <f>S18+(S23-S18)/5</f>
        <v>1184.7</v>
      </c>
      <c r="T19" s="78"/>
      <c r="U19" s="20">
        <v>12</v>
      </c>
      <c r="V19" s="16"/>
      <c r="W19" s="188">
        <f>W18+(W21-W18)/3</f>
        <v>1215.2</v>
      </c>
      <c r="X19" s="16"/>
      <c r="Y19" s="16">
        <v>14.4</v>
      </c>
      <c r="Z19" s="101">
        <v>1141.4000000000001</v>
      </c>
      <c r="AA19" s="16">
        <v>1.3</v>
      </c>
      <c r="AB19" s="16">
        <v>13.7</v>
      </c>
      <c r="AC19" s="48">
        <v>1071.5</v>
      </c>
      <c r="AD19" s="16">
        <v>-2.7</v>
      </c>
      <c r="AE19" s="81">
        <v>12</v>
      </c>
      <c r="AF19" s="16"/>
      <c r="AG19" s="151">
        <f>AG18+(AG20-AG18)/2</f>
        <v>972</v>
      </c>
      <c r="AH19" s="16"/>
      <c r="AI19" s="16">
        <v>11.6</v>
      </c>
      <c r="AJ19" s="101">
        <v>912.9</v>
      </c>
      <c r="AK19" s="16">
        <v>-1</v>
      </c>
      <c r="AL19" s="16">
        <v>12.1</v>
      </c>
      <c r="AM19" s="101">
        <v>948.6</v>
      </c>
      <c r="AN19" s="16">
        <v>4.5999999999999996</v>
      </c>
    </row>
    <row r="20" spans="1:40" x14ac:dyDescent="0.2">
      <c r="A20" s="20">
        <v>13</v>
      </c>
      <c r="B20" s="16">
        <v>11.4</v>
      </c>
      <c r="C20" s="101">
        <v>913.9</v>
      </c>
      <c r="D20" s="16">
        <v>5.5</v>
      </c>
      <c r="E20" s="16">
        <v>12</v>
      </c>
      <c r="F20" s="101">
        <v>958.1</v>
      </c>
      <c r="G20" s="16">
        <v>0.9</v>
      </c>
      <c r="H20" s="16">
        <v>12.5</v>
      </c>
      <c r="I20" s="127">
        <v>989.4</v>
      </c>
      <c r="J20" s="16">
        <v>3.8</v>
      </c>
      <c r="K20" s="74">
        <v>13</v>
      </c>
      <c r="L20" s="16"/>
      <c r="M20" s="151">
        <f>M19+(M21-M19)/2</f>
        <v>1034.0999999999999</v>
      </c>
      <c r="N20" s="16"/>
      <c r="O20" s="16">
        <v>13.5</v>
      </c>
      <c r="P20" s="101">
        <v>1072.5999999999999</v>
      </c>
      <c r="Q20" s="16">
        <v>-0.1</v>
      </c>
      <c r="R20" s="16"/>
      <c r="S20" s="151">
        <f>S19+(S23-S19)/4</f>
        <v>1190</v>
      </c>
      <c r="T20" s="16"/>
      <c r="U20" s="20">
        <v>13</v>
      </c>
      <c r="V20" s="16"/>
      <c r="W20" s="188">
        <f>W19+(W21-W19)/2</f>
        <v>1215.2</v>
      </c>
      <c r="X20" s="16"/>
      <c r="Y20" s="15">
        <v>14.4</v>
      </c>
      <c r="Z20" s="101">
        <v>1140.7</v>
      </c>
      <c r="AA20" s="16">
        <v>-0.7</v>
      </c>
      <c r="AB20" s="16"/>
      <c r="AC20" s="151">
        <f>AC19+(AC22-AC19)/3</f>
        <v>1065.6666666666667</v>
      </c>
      <c r="AD20" s="16"/>
      <c r="AE20" s="81">
        <v>13</v>
      </c>
      <c r="AF20" s="16">
        <v>12.3</v>
      </c>
      <c r="AG20" s="101">
        <v>969.6</v>
      </c>
      <c r="AH20" s="16">
        <v>-7.2</v>
      </c>
      <c r="AI20" s="16">
        <v>11.6</v>
      </c>
      <c r="AJ20" s="101">
        <v>913.5</v>
      </c>
      <c r="AK20" s="16">
        <v>0.6</v>
      </c>
      <c r="AL20" s="15"/>
      <c r="AM20" s="151">
        <f>AM19+(AM22-AM19)/3</f>
        <v>949.06666666666672</v>
      </c>
      <c r="AN20" s="16"/>
    </row>
    <row r="21" spans="1:40" x14ac:dyDescent="0.2">
      <c r="A21" s="20">
        <v>14</v>
      </c>
      <c r="B21" s="101">
        <v>11.4</v>
      </c>
      <c r="C21" s="101">
        <v>917.1</v>
      </c>
      <c r="D21" s="101">
        <v>3.2</v>
      </c>
      <c r="E21" s="16">
        <v>12.1</v>
      </c>
      <c r="F21" s="101">
        <v>960.4</v>
      </c>
      <c r="G21" s="16">
        <v>2.2999999999999998</v>
      </c>
      <c r="H21" s="16">
        <v>12.5</v>
      </c>
      <c r="I21" s="127">
        <v>990.3</v>
      </c>
      <c r="J21" s="16">
        <v>0.9</v>
      </c>
      <c r="K21" s="74">
        <v>14</v>
      </c>
      <c r="L21" s="16">
        <v>13.1</v>
      </c>
      <c r="M21" s="101">
        <v>1033.8</v>
      </c>
      <c r="N21" s="16">
        <v>-0.9</v>
      </c>
      <c r="O21" s="16">
        <v>13.5</v>
      </c>
      <c r="P21" s="101">
        <v>1074.3</v>
      </c>
      <c r="Q21" s="16">
        <v>1.7</v>
      </c>
      <c r="R21" s="16"/>
      <c r="S21" s="151">
        <f>S20+(S23-S20)/3</f>
        <v>1195.3</v>
      </c>
      <c r="T21" s="16"/>
      <c r="U21" s="20">
        <v>14</v>
      </c>
      <c r="V21" s="16"/>
      <c r="W21" s="101">
        <v>1215.2</v>
      </c>
      <c r="X21" s="16"/>
      <c r="Y21" s="15">
        <v>14.5</v>
      </c>
      <c r="Z21" s="101">
        <v>1139.2</v>
      </c>
      <c r="AA21" s="16">
        <v>-1.5</v>
      </c>
      <c r="AB21" s="16"/>
      <c r="AC21" s="151">
        <f>AC20+(AC22-AC20)/2</f>
        <v>1059.8333333333335</v>
      </c>
      <c r="AD21" s="16"/>
      <c r="AE21" s="81">
        <v>14</v>
      </c>
      <c r="AF21" s="16">
        <v>12.3</v>
      </c>
      <c r="AG21" s="101">
        <v>968.1</v>
      </c>
      <c r="AH21" s="16">
        <v>-1.5</v>
      </c>
      <c r="AI21" s="16">
        <v>11.7</v>
      </c>
      <c r="AJ21" s="113">
        <v>913.7</v>
      </c>
      <c r="AK21" s="16">
        <v>0.2</v>
      </c>
      <c r="AL21" s="15"/>
      <c r="AM21" s="151">
        <f>AM20+(AM22-AM20)/2</f>
        <v>949.5333333333333</v>
      </c>
      <c r="AN21" s="16"/>
    </row>
    <row r="22" spans="1:40" x14ac:dyDescent="0.2">
      <c r="A22" s="20">
        <v>15</v>
      </c>
      <c r="B22" s="101">
        <v>11.5</v>
      </c>
      <c r="C22" s="101">
        <v>921.4</v>
      </c>
      <c r="D22" s="101">
        <v>5.5</v>
      </c>
      <c r="E22" s="16"/>
      <c r="F22" s="151">
        <f>F21+(F24-F21)/3</f>
        <v>960.3</v>
      </c>
      <c r="G22" s="16"/>
      <c r="H22" s="16"/>
      <c r="I22" s="151">
        <f>I21+(I24-I21)/3</f>
        <v>991.96666666666658</v>
      </c>
      <c r="J22" s="16"/>
      <c r="K22" s="74">
        <v>15</v>
      </c>
      <c r="L22" s="16">
        <v>13.1</v>
      </c>
      <c r="M22" s="101">
        <v>1035.9000000000001</v>
      </c>
      <c r="N22" s="16">
        <v>2.1</v>
      </c>
      <c r="O22" s="15">
        <v>13.6</v>
      </c>
      <c r="P22" s="101">
        <v>1077.7</v>
      </c>
      <c r="Q22" s="16">
        <v>3.4</v>
      </c>
      <c r="R22" s="16"/>
      <c r="S22" s="151">
        <f>S21+(S23-S21)/2</f>
        <v>1200.5999999999999</v>
      </c>
      <c r="T22" s="16"/>
      <c r="U22" s="20">
        <v>15</v>
      </c>
      <c r="V22" s="16">
        <v>15</v>
      </c>
      <c r="W22" s="101">
        <v>1191.9000000000001</v>
      </c>
      <c r="X22" s="16">
        <v>-14</v>
      </c>
      <c r="Y22" s="16">
        <v>14.4</v>
      </c>
      <c r="Z22" s="101">
        <v>1134.3</v>
      </c>
      <c r="AA22" s="16">
        <v>-4.9000000000000004</v>
      </c>
      <c r="AB22" s="16">
        <v>13.5</v>
      </c>
      <c r="AC22" s="101">
        <v>1054</v>
      </c>
      <c r="AD22" s="16">
        <v>-17.5</v>
      </c>
      <c r="AE22" s="81">
        <v>15</v>
      </c>
      <c r="AF22" s="16">
        <v>12.3</v>
      </c>
      <c r="AG22" s="101">
        <v>966.4</v>
      </c>
      <c r="AH22" s="16">
        <v>-1.7</v>
      </c>
      <c r="AI22" s="16"/>
      <c r="AJ22" s="151">
        <f>AJ21+(AJ24-AJ21)/3</f>
        <v>914.23333333333335</v>
      </c>
      <c r="AK22" s="16"/>
      <c r="AL22" s="16">
        <v>12.2</v>
      </c>
      <c r="AM22" s="101">
        <v>950</v>
      </c>
      <c r="AN22" s="16">
        <v>2.2999999999999998</v>
      </c>
    </row>
    <row r="23" spans="1:40" x14ac:dyDescent="0.2">
      <c r="A23" s="20">
        <v>16</v>
      </c>
      <c r="B23" s="101">
        <v>11.6</v>
      </c>
      <c r="C23" s="101">
        <v>923.8</v>
      </c>
      <c r="D23" s="101">
        <v>2.4</v>
      </c>
      <c r="E23" s="15"/>
      <c r="F23" s="151">
        <f>F22+(F24-F22)/3</f>
        <v>960.23333333333335</v>
      </c>
      <c r="G23" s="16"/>
      <c r="H23" s="16"/>
      <c r="I23" s="151">
        <f>I22+(I24-I22)/3</f>
        <v>993.07777777777767</v>
      </c>
      <c r="J23" s="16"/>
      <c r="K23" s="74">
        <v>16</v>
      </c>
      <c r="L23" s="16">
        <v>13.1</v>
      </c>
      <c r="M23" s="113">
        <v>1040.2</v>
      </c>
      <c r="N23" s="16">
        <v>4.3</v>
      </c>
      <c r="O23" s="15">
        <v>13.6</v>
      </c>
      <c r="P23" s="101">
        <v>1076</v>
      </c>
      <c r="Q23" s="16">
        <v>-1.7</v>
      </c>
      <c r="R23" s="16">
        <v>15.2</v>
      </c>
      <c r="S23" s="101">
        <v>1205.9000000000001</v>
      </c>
      <c r="T23" s="16">
        <v>26.5</v>
      </c>
      <c r="U23" s="20">
        <v>16</v>
      </c>
      <c r="V23" s="16">
        <v>14.9</v>
      </c>
      <c r="W23" s="101">
        <v>1181.8</v>
      </c>
      <c r="X23" s="16">
        <v>-10.1</v>
      </c>
      <c r="Y23" s="16"/>
      <c r="Z23" s="153">
        <f>Z22+(Z25-Z22)/3</f>
        <v>1132.7333333333333</v>
      </c>
      <c r="AA23" s="16"/>
      <c r="AB23" s="16">
        <v>13.4</v>
      </c>
      <c r="AC23" s="101">
        <v>1047.4000000000001</v>
      </c>
      <c r="AD23" s="16">
        <v>-6.6</v>
      </c>
      <c r="AE23" s="81">
        <v>16</v>
      </c>
      <c r="AF23" s="16">
        <v>12.3</v>
      </c>
      <c r="AG23" s="101">
        <v>966.8</v>
      </c>
      <c r="AH23" s="16">
        <v>0.4</v>
      </c>
      <c r="AI23" s="16"/>
      <c r="AJ23" s="151">
        <f>AJ22+(AJ24-AJ22)/2</f>
        <v>914.76666666666665</v>
      </c>
      <c r="AK23" s="16"/>
      <c r="AL23" s="16">
        <v>12.2</v>
      </c>
      <c r="AM23" s="101">
        <v>954.7</v>
      </c>
      <c r="AN23" s="16">
        <v>3.8</v>
      </c>
    </row>
    <row r="24" spans="1:40" x14ac:dyDescent="0.2">
      <c r="A24" s="20">
        <v>17</v>
      </c>
      <c r="B24" s="101">
        <v>11.6</v>
      </c>
      <c r="C24" s="101">
        <v>924.7</v>
      </c>
      <c r="D24" s="101">
        <v>0.9</v>
      </c>
      <c r="E24" s="16">
        <v>12.1</v>
      </c>
      <c r="F24" s="101">
        <v>960.1</v>
      </c>
      <c r="G24" s="16">
        <v>-0.3</v>
      </c>
      <c r="H24" s="16">
        <v>12.6</v>
      </c>
      <c r="I24" s="101">
        <v>995.3</v>
      </c>
      <c r="J24" s="16">
        <v>5</v>
      </c>
      <c r="K24" s="74">
        <v>17</v>
      </c>
      <c r="L24" s="16">
        <v>13.2</v>
      </c>
      <c r="M24" s="101">
        <v>1045.9000000000001</v>
      </c>
      <c r="N24" s="16">
        <v>5.7</v>
      </c>
      <c r="O24" s="16"/>
      <c r="P24" s="151">
        <f>P23+(P26-P23)/3</f>
        <v>1077.2666666666667</v>
      </c>
      <c r="Q24" s="16"/>
      <c r="R24" s="16">
        <v>15.3</v>
      </c>
      <c r="S24" s="189">
        <v>1214.8</v>
      </c>
      <c r="T24" s="16">
        <v>8.9</v>
      </c>
      <c r="U24" s="20">
        <v>17</v>
      </c>
      <c r="V24" s="16">
        <v>14.8</v>
      </c>
      <c r="W24" s="101">
        <v>1175.5999999999999</v>
      </c>
      <c r="X24" s="16">
        <v>-6.2</v>
      </c>
      <c r="Y24" s="16"/>
      <c r="Z24" s="153">
        <f>Z23+(Z25-Z23)/2</f>
        <v>1131.1666666666665</v>
      </c>
      <c r="AA24" s="16"/>
      <c r="AB24" s="16">
        <v>13.4</v>
      </c>
      <c r="AC24" s="101">
        <v>1044</v>
      </c>
      <c r="AD24" s="16">
        <v>-3.4</v>
      </c>
      <c r="AE24" s="81">
        <v>17</v>
      </c>
      <c r="AF24" s="16">
        <v>12.3</v>
      </c>
      <c r="AG24" s="101">
        <v>964.8</v>
      </c>
      <c r="AH24" s="101">
        <v>-2</v>
      </c>
      <c r="AI24" s="16">
        <v>11.7</v>
      </c>
      <c r="AJ24" s="101">
        <v>915.3</v>
      </c>
      <c r="AK24" s="16">
        <v>1.6</v>
      </c>
      <c r="AL24" s="101">
        <v>12.3</v>
      </c>
      <c r="AM24" s="101">
        <v>959</v>
      </c>
      <c r="AN24" s="101">
        <v>4.3</v>
      </c>
    </row>
    <row r="25" spans="1:40" x14ac:dyDescent="0.2">
      <c r="A25" s="20">
        <v>18</v>
      </c>
      <c r="B25" s="101"/>
      <c r="C25" s="151">
        <f>C24+(C27-C24)/3</f>
        <v>925.2</v>
      </c>
      <c r="D25" s="101"/>
      <c r="E25" s="15">
        <v>12.1</v>
      </c>
      <c r="F25" s="101">
        <v>961.5</v>
      </c>
      <c r="G25" s="16">
        <v>1.4</v>
      </c>
      <c r="H25" s="16">
        <v>12.6</v>
      </c>
      <c r="I25" s="101">
        <v>998.6</v>
      </c>
      <c r="J25" s="16">
        <v>3.3</v>
      </c>
      <c r="K25" s="74">
        <v>18</v>
      </c>
      <c r="L25" s="16">
        <v>13.2</v>
      </c>
      <c r="M25" s="16">
        <v>1047.3</v>
      </c>
      <c r="N25" s="16">
        <v>1.5</v>
      </c>
      <c r="O25" s="16"/>
      <c r="P25" s="151">
        <f>P24+(P26-P24)/2</f>
        <v>1078.5333333333333</v>
      </c>
      <c r="Q25" s="16"/>
      <c r="R25" s="16">
        <v>15.4</v>
      </c>
      <c r="S25" s="48">
        <v>1219.0999999999999</v>
      </c>
      <c r="T25" s="16">
        <v>4.3</v>
      </c>
      <c r="U25" s="20">
        <v>18</v>
      </c>
      <c r="V25" s="16">
        <v>14.9</v>
      </c>
      <c r="W25" s="48">
        <v>1178</v>
      </c>
      <c r="X25" s="16">
        <v>2.4</v>
      </c>
      <c r="Y25" s="16">
        <v>14.4</v>
      </c>
      <c r="Z25" s="101">
        <v>1129.5999999999999</v>
      </c>
      <c r="AA25" s="16">
        <v>-4.7</v>
      </c>
      <c r="AB25" s="16">
        <v>13.3</v>
      </c>
      <c r="AC25" s="101">
        <v>1038.0999999999999</v>
      </c>
      <c r="AD25" s="16">
        <v>-5.9</v>
      </c>
      <c r="AE25" s="81">
        <v>18</v>
      </c>
      <c r="AF25" s="16"/>
      <c r="AG25" s="151">
        <f>AG24+(AG27-AG24)/3</f>
        <v>957.66666666666663</v>
      </c>
      <c r="AH25" s="16"/>
      <c r="AI25" s="16">
        <v>11.7</v>
      </c>
      <c r="AJ25" s="101">
        <v>918.1</v>
      </c>
      <c r="AK25" s="16">
        <v>2.8</v>
      </c>
      <c r="AL25" s="101">
        <v>12.3</v>
      </c>
      <c r="AM25" s="101">
        <v>962.6</v>
      </c>
      <c r="AN25" s="101">
        <v>3.6</v>
      </c>
    </row>
    <row r="26" spans="1:40" x14ac:dyDescent="0.2">
      <c r="A26" s="20">
        <v>19</v>
      </c>
      <c r="B26" s="101"/>
      <c r="C26" s="151">
        <f>C25+(C27-C25)/3</f>
        <v>925.53333333333342</v>
      </c>
      <c r="D26" s="101"/>
      <c r="E26" s="15">
        <v>12.2</v>
      </c>
      <c r="F26" s="101">
        <v>963</v>
      </c>
      <c r="G26" s="16">
        <v>1.5</v>
      </c>
      <c r="H26" s="16">
        <v>12.6</v>
      </c>
      <c r="I26" s="127">
        <v>1001.1</v>
      </c>
      <c r="J26" s="16">
        <v>2.5</v>
      </c>
      <c r="K26" s="74">
        <v>19</v>
      </c>
      <c r="L26" s="16"/>
      <c r="M26" s="151">
        <f>M25+(M28-M25)/3</f>
        <v>1048.7666666666667</v>
      </c>
      <c r="N26" s="16"/>
      <c r="O26" s="16">
        <v>13.6</v>
      </c>
      <c r="P26" s="101">
        <v>1079.8</v>
      </c>
      <c r="Q26" s="16">
        <v>3.8</v>
      </c>
      <c r="R26" s="16">
        <v>15.4</v>
      </c>
      <c r="S26" s="101">
        <v>1221</v>
      </c>
      <c r="T26" s="71">
        <v>1.9</v>
      </c>
      <c r="U26" s="20">
        <v>19</v>
      </c>
      <c r="V26" s="16"/>
      <c r="W26" s="151">
        <f>W25+(W28-W25)/3</f>
        <v>1177.2</v>
      </c>
      <c r="X26" s="16"/>
      <c r="Y26" s="16">
        <v>14.3</v>
      </c>
      <c r="Z26" s="101">
        <v>1126.2</v>
      </c>
      <c r="AA26" s="16">
        <v>-3.4</v>
      </c>
      <c r="AB26" s="16">
        <v>13.2</v>
      </c>
      <c r="AC26" s="101">
        <v>1035.0999999999999</v>
      </c>
      <c r="AD26" s="16">
        <v>-3</v>
      </c>
      <c r="AE26" s="81">
        <v>19</v>
      </c>
      <c r="AF26" s="16"/>
      <c r="AG26" s="151">
        <f>AG25+(AG27-AG25)/2</f>
        <v>950.5333333333333</v>
      </c>
      <c r="AH26" s="16"/>
      <c r="AI26" s="16">
        <v>11.7</v>
      </c>
      <c r="AJ26" s="101">
        <v>917.6</v>
      </c>
      <c r="AK26" s="16">
        <v>-0.5</v>
      </c>
      <c r="AL26" s="101">
        <v>12.4</v>
      </c>
      <c r="AM26" s="101">
        <v>965.8</v>
      </c>
      <c r="AN26" s="101">
        <v>3.2</v>
      </c>
    </row>
    <row r="27" spans="1:40" x14ac:dyDescent="0.2">
      <c r="A27" s="20">
        <v>20</v>
      </c>
      <c r="B27" s="101">
        <v>11.6</v>
      </c>
      <c r="C27" s="101">
        <v>926.2</v>
      </c>
      <c r="D27" s="101">
        <v>1.5</v>
      </c>
      <c r="E27" s="16">
        <v>12.2</v>
      </c>
      <c r="F27" s="101">
        <v>963.9</v>
      </c>
      <c r="G27" s="16">
        <v>0.9</v>
      </c>
      <c r="H27" s="16">
        <v>12.7</v>
      </c>
      <c r="I27" s="127">
        <v>1007.1</v>
      </c>
      <c r="J27" s="16">
        <v>6</v>
      </c>
      <c r="K27" s="74">
        <v>20</v>
      </c>
      <c r="L27" s="16"/>
      <c r="M27" s="151">
        <f>M26+(M28-M26)/2</f>
        <v>1050.2333333333333</v>
      </c>
      <c r="N27" s="16"/>
      <c r="O27" s="16">
        <v>13.6</v>
      </c>
      <c r="P27" s="101">
        <v>1081.3</v>
      </c>
      <c r="Q27" s="16">
        <v>1.5</v>
      </c>
      <c r="R27" s="16">
        <v>15.4</v>
      </c>
      <c r="S27" s="16">
        <v>1221.5</v>
      </c>
      <c r="T27" s="16">
        <v>0.5</v>
      </c>
      <c r="U27" s="20">
        <v>20</v>
      </c>
      <c r="V27" s="16"/>
      <c r="W27" s="151">
        <f>W26+(W28-W26)/3</f>
        <v>1176.6666666666667</v>
      </c>
      <c r="X27" s="16"/>
      <c r="Y27" s="16">
        <v>14.3</v>
      </c>
      <c r="Z27" s="101">
        <v>1123.7</v>
      </c>
      <c r="AA27" s="16">
        <v>-2.5</v>
      </c>
      <c r="AB27" s="16"/>
      <c r="AC27" s="153">
        <f>AC26+(AC29-AC26)/3</f>
        <v>1031.5666666666666</v>
      </c>
      <c r="AD27" s="16"/>
      <c r="AE27" s="81">
        <v>20</v>
      </c>
      <c r="AF27" s="16">
        <v>12</v>
      </c>
      <c r="AG27" s="101">
        <v>943.4</v>
      </c>
      <c r="AH27" s="16">
        <v>-21.4</v>
      </c>
      <c r="AI27" s="15">
        <v>11.7</v>
      </c>
      <c r="AJ27" s="101">
        <v>918.6</v>
      </c>
      <c r="AK27" s="16">
        <v>1</v>
      </c>
      <c r="AL27" s="101"/>
      <c r="AM27" s="153">
        <f>AM29+(AM26-AM29)/3</f>
        <v>968.33333333333337</v>
      </c>
      <c r="AN27" s="112"/>
    </row>
    <row r="28" spans="1:40" x14ac:dyDescent="0.2">
      <c r="A28" s="20">
        <v>21</v>
      </c>
      <c r="B28" s="101">
        <v>11.7</v>
      </c>
      <c r="C28" s="101">
        <v>929.5</v>
      </c>
      <c r="D28" s="101">
        <v>3.3</v>
      </c>
      <c r="E28" s="16">
        <v>12.2</v>
      </c>
      <c r="F28" s="16">
        <v>963</v>
      </c>
      <c r="G28" s="16">
        <v>-0.9</v>
      </c>
      <c r="H28" s="16">
        <v>12.8</v>
      </c>
      <c r="I28" s="127">
        <v>1011</v>
      </c>
      <c r="J28" s="16">
        <v>3.9</v>
      </c>
      <c r="K28" s="74">
        <v>21</v>
      </c>
      <c r="L28" s="16">
        <v>13.3</v>
      </c>
      <c r="M28" s="101">
        <v>1051.7</v>
      </c>
      <c r="N28" s="16">
        <v>4.4000000000000004</v>
      </c>
      <c r="O28" s="16">
        <v>13.7</v>
      </c>
      <c r="P28" s="101">
        <v>1087.0999999999999</v>
      </c>
      <c r="Q28" s="16">
        <v>5.8</v>
      </c>
      <c r="R28" s="16"/>
      <c r="S28" s="151">
        <f>S27+(S30-S27)/3</f>
        <v>1225.4333333333334</v>
      </c>
      <c r="T28" s="16"/>
      <c r="U28" s="20">
        <v>21</v>
      </c>
      <c r="V28" s="16">
        <v>14.8</v>
      </c>
      <c r="W28" s="101">
        <v>1175.5999999999999</v>
      </c>
      <c r="X28" s="16">
        <v>-2.4</v>
      </c>
      <c r="Y28" s="16">
        <v>14.2</v>
      </c>
      <c r="Z28" s="101">
        <v>1120.9000000000001</v>
      </c>
      <c r="AA28" s="15">
        <v>-2.8</v>
      </c>
      <c r="AB28" s="16"/>
      <c r="AC28" s="153">
        <f>AC27+(AC29-AC27)/2</f>
        <v>1028.0333333333333</v>
      </c>
      <c r="AD28" s="16"/>
      <c r="AE28" s="81">
        <v>21</v>
      </c>
      <c r="AF28" s="16">
        <v>11.9</v>
      </c>
      <c r="AG28" s="101">
        <v>935.3</v>
      </c>
      <c r="AH28" s="16">
        <v>-8.1</v>
      </c>
      <c r="AI28" s="16">
        <v>11.7</v>
      </c>
      <c r="AJ28" s="101">
        <v>919</v>
      </c>
      <c r="AK28" s="16">
        <v>0.4</v>
      </c>
      <c r="AL28" s="101"/>
      <c r="AM28" s="153">
        <f>AM27+(AM29-AM27)/2</f>
        <v>968.9666666666667</v>
      </c>
      <c r="AN28" s="112"/>
    </row>
    <row r="29" spans="1:40" x14ac:dyDescent="0.2">
      <c r="A29" s="20">
        <v>22</v>
      </c>
      <c r="B29" s="101">
        <v>11.7</v>
      </c>
      <c r="C29" s="101">
        <v>932.8</v>
      </c>
      <c r="D29" s="101">
        <v>3.3</v>
      </c>
      <c r="E29" s="16"/>
      <c r="F29" s="151">
        <f>F28+(F31-F28)/3</f>
        <v>964.06666666666672</v>
      </c>
      <c r="G29" s="16"/>
      <c r="H29" s="16"/>
      <c r="I29" s="151">
        <f>I28+(I31-I28)/3</f>
        <v>1012.8333333333334</v>
      </c>
      <c r="J29" s="16"/>
      <c r="K29" s="74">
        <v>22</v>
      </c>
      <c r="L29" s="16">
        <v>13.3</v>
      </c>
      <c r="M29" s="101">
        <v>1054.2</v>
      </c>
      <c r="N29" s="16">
        <v>2.5</v>
      </c>
      <c r="O29" s="16">
        <v>13.8</v>
      </c>
      <c r="P29" s="101">
        <v>1092</v>
      </c>
      <c r="Q29" s="16">
        <v>4.9000000000000004</v>
      </c>
      <c r="R29" s="16"/>
      <c r="S29" s="151">
        <f>S28+(S30-S28)/2</f>
        <v>1229.3666666666668</v>
      </c>
      <c r="T29" s="16"/>
      <c r="U29" s="20">
        <v>22</v>
      </c>
      <c r="V29" s="16">
        <v>14.8</v>
      </c>
      <c r="W29" s="101">
        <v>1176.5999999999999</v>
      </c>
      <c r="X29" s="16">
        <v>1</v>
      </c>
      <c r="Y29" s="16">
        <v>14.2</v>
      </c>
      <c r="Z29" s="101">
        <v>1120.9000000000001</v>
      </c>
      <c r="AA29" s="16">
        <v>0</v>
      </c>
      <c r="AB29" s="16">
        <v>13.1</v>
      </c>
      <c r="AC29" s="101">
        <v>1024.5</v>
      </c>
      <c r="AD29" s="16">
        <v>-10.6</v>
      </c>
      <c r="AE29" s="81">
        <v>22</v>
      </c>
      <c r="AF29" s="16">
        <v>11.9</v>
      </c>
      <c r="AG29" s="101">
        <v>931.9</v>
      </c>
      <c r="AH29" s="16">
        <v>-3.4</v>
      </c>
      <c r="AI29" s="16"/>
      <c r="AJ29" s="153">
        <f>AJ28+(AJ31-AJ28)/3</f>
        <v>919.0333333333333</v>
      </c>
      <c r="AK29" s="16"/>
      <c r="AL29" s="101">
        <v>12.4</v>
      </c>
      <c r="AM29" s="101">
        <v>969.6</v>
      </c>
      <c r="AN29" s="15">
        <v>4.0999999999999996</v>
      </c>
    </row>
    <row r="30" spans="1:40" x14ac:dyDescent="0.2">
      <c r="A30" s="20">
        <v>23</v>
      </c>
      <c r="B30" s="101">
        <v>11.7</v>
      </c>
      <c r="C30" s="101">
        <v>933.4</v>
      </c>
      <c r="D30" s="101">
        <v>0.6</v>
      </c>
      <c r="E30" s="16"/>
      <c r="F30" s="151">
        <f>F29+(F31-F29)/3</f>
        <v>964.77777777777783</v>
      </c>
      <c r="G30" s="15"/>
      <c r="H30" s="16"/>
      <c r="I30" s="151">
        <f>I29+(I31-I29)/3</f>
        <v>1014.0555555555555</v>
      </c>
      <c r="J30" s="16"/>
      <c r="K30" s="74">
        <v>23</v>
      </c>
      <c r="L30" s="16">
        <v>13.3</v>
      </c>
      <c r="M30" s="113">
        <v>1051.7</v>
      </c>
      <c r="N30" s="16">
        <v>-2.5</v>
      </c>
      <c r="O30" s="16">
        <v>13.8</v>
      </c>
      <c r="P30" s="101">
        <v>1095.5999999999999</v>
      </c>
      <c r="Q30" s="16">
        <v>3.6</v>
      </c>
      <c r="R30" s="16">
        <v>15.5</v>
      </c>
      <c r="S30" s="101">
        <v>1233.3</v>
      </c>
      <c r="T30" s="16">
        <v>11.8</v>
      </c>
      <c r="U30" s="20">
        <v>23</v>
      </c>
      <c r="V30" s="16">
        <v>14.8</v>
      </c>
      <c r="W30" s="101">
        <v>1172.5</v>
      </c>
      <c r="X30" s="16">
        <v>-4.0999999999999996</v>
      </c>
      <c r="Y30" s="16"/>
      <c r="Z30" s="153">
        <f>Z29+(Z32-Z29)/3</f>
        <v>1120.7666666666667</v>
      </c>
      <c r="AA30" s="15"/>
      <c r="AB30" s="16">
        <v>13</v>
      </c>
      <c r="AC30" s="101">
        <v>1019.4</v>
      </c>
      <c r="AD30" s="16">
        <v>-5.0999999999999996</v>
      </c>
      <c r="AE30" s="81">
        <v>23</v>
      </c>
      <c r="AF30" s="16">
        <v>11.8</v>
      </c>
      <c r="AG30" s="101">
        <v>927.7</v>
      </c>
      <c r="AH30" s="16">
        <v>-4.2</v>
      </c>
      <c r="AI30" s="16"/>
      <c r="AJ30" s="153">
        <f>AJ29+(AJ31-AJ29)/2</f>
        <v>919.06666666666661</v>
      </c>
      <c r="AK30" s="16"/>
      <c r="AL30" s="16">
        <v>12.5</v>
      </c>
      <c r="AM30" s="101">
        <v>975.1</v>
      </c>
      <c r="AN30" s="16">
        <v>5.5</v>
      </c>
    </row>
    <row r="31" spans="1:40" x14ac:dyDescent="0.2">
      <c r="A31" s="20">
        <v>24</v>
      </c>
      <c r="B31" s="101">
        <v>11.7</v>
      </c>
      <c r="C31" s="101">
        <v>932.6</v>
      </c>
      <c r="D31" s="101">
        <v>-0.8</v>
      </c>
      <c r="E31" s="16">
        <v>12.2</v>
      </c>
      <c r="F31" s="101">
        <v>966.2</v>
      </c>
      <c r="G31" s="15">
        <v>3.5</v>
      </c>
      <c r="H31" s="16">
        <v>12.8</v>
      </c>
      <c r="I31" s="101">
        <v>1016.5</v>
      </c>
      <c r="J31" s="16">
        <v>5.5</v>
      </c>
      <c r="K31" s="74">
        <v>24</v>
      </c>
      <c r="L31" s="16">
        <v>13.2</v>
      </c>
      <c r="M31" s="113">
        <v>1047.5</v>
      </c>
      <c r="N31" s="16">
        <v>-4.2</v>
      </c>
      <c r="O31" s="16"/>
      <c r="P31" s="151">
        <f>P30+(P33-P30)/3</f>
        <v>1098</v>
      </c>
      <c r="Q31" s="16"/>
      <c r="R31" s="16">
        <v>15.5</v>
      </c>
      <c r="S31" s="101">
        <v>1232</v>
      </c>
      <c r="T31" s="16">
        <v>-1.3</v>
      </c>
      <c r="U31" s="20">
        <v>24</v>
      </c>
      <c r="V31" s="16">
        <v>14.8</v>
      </c>
      <c r="W31" s="141">
        <v>1166.8</v>
      </c>
      <c r="X31" s="16">
        <v>-5.7</v>
      </c>
      <c r="Y31" s="15"/>
      <c r="Z31" s="153">
        <f>Z30+(Z32-Z30)/2</f>
        <v>1120.6333333333332</v>
      </c>
      <c r="AA31" s="15"/>
      <c r="AB31" s="16">
        <v>13</v>
      </c>
      <c r="AC31" s="101">
        <v>1015.3</v>
      </c>
      <c r="AD31" s="16">
        <v>-4.0999999999999996</v>
      </c>
      <c r="AE31" s="81">
        <v>24</v>
      </c>
      <c r="AF31" s="15">
        <v>11.8</v>
      </c>
      <c r="AG31" s="101">
        <v>927.3</v>
      </c>
      <c r="AH31" s="16">
        <v>-0.4</v>
      </c>
      <c r="AI31" s="16">
        <v>11.7</v>
      </c>
      <c r="AJ31" s="101">
        <v>919.1</v>
      </c>
      <c r="AK31" s="16">
        <v>0.1</v>
      </c>
      <c r="AL31" s="16">
        <v>12.5</v>
      </c>
      <c r="AM31" s="101">
        <v>976.2</v>
      </c>
      <c r="AN31" s="15">
        <v>1.1000000000000001</v>
      </c>
    </row>
    <row r="32" spans="1:40" x14ac:dyDescent="0.2">
      <c r="A32" s="20">
        <v>25</v>
      </c>
      <c r="B32" s="101"/>
      <c r="C32" s="151">
        <f>C31+(C34-C31)/3</f>
        <v>933.93333333333339</v>
      </c>
      <c r="D32" s="101"/>
      <c r="E32" s="50">
        <v>12.2</v>
      </c>
      <c r="F32" s="154">
        <v>968.3</v>
      </c>
      <c r="G32" s="71">
        <v>2.1</v>
      </c>
      <c r="H32" s="16">
        <v>12.8</v>
      </c>
      <c r="I32" s="101">
        <v>1016.5</v>
      </c>
      <c r="J32" s="16">
        <v>0</v>
      </c>
      <c r="K32" s="74">
        <v>25</v>
      </c>
      <c r="L32" s="16">
        <v>13.2</v>
      </c>
      <c r="M32" s="101">
        <v>1050.5999999999999</v>
      </c>
      <c r="N32" s="16">
        <v>3.1</v>
      </c>
      <c r="O32" s="16"/>
      <c r="P32" s="151">
        <f>P31+(P33-P31)/2</f>
        <v>1100.4000000000001</v>
      </c>
      <c r="Q32" s="16"/>
      <c r="R32" s="16">
        <v>15.5</v>
      </c>
      <c r="S32" s="113">
        <v>1230.5</v>
      </c>
      <c r="T32" s="16">
        <v>-1.5</v>
      </c>
      <c r="U32" s="20">
        <v>25</v>
      </c>
      <c r="V32" s="65">
        <v>14.8</v>
      </c>
      <c r="W32" s="49">
        <v>1166.5999999999999</v>
      </c>
      <c r="X32" s="65">
        <v>-0.2</v>
      </c>
      <c r="Y32" s="15">
        <v>14.2</v>
      </c>
      <c r="Z32" s="101">
        <v>1120.5</v>
      </c>
      <c r="AA32" s="15">
        <v>-0.4</v>
      </c>
      <c r="AB32" s="16">
        <v>13</v>
      </c>
      <c r="AC32" s="101">
        <v>1012.7</v>
      </c>
      <c r="AD32" s="16">
        <v>-2.6</v>
      </c>
      <c r="AE32" s="81">
        <v>25</v>
      </c>
      <c r="AF32" s="15"/>
      <c r="AG32" s="151">
        <f>AG31+(AG34-AG31)/3</f>
        <v>929.76666666666665</v>
      </c>
      <c r="AH32" s="16"/>
      <c r="AI32" s="16">
        <v>11.8</v>
      </c>
      <c r="AJ32" s="101">
        <v>920.5</v>
      </c>
      <c r="AK32" s="16">
        <v>1.4</v>
      </c>
      <c r="AL32" s="16">
        <v>12.5</v>
      </c>
      <c r="AM32" s="101">
        <v>979</v>
      </c>
      <c r="AN32" s="16">
        <v>2.8</v>
      </c>
    </row>
    <row r="33" spans="1:40" x14ac:dyDescent="0.2">
      <c r="A33" s="20">
        <v>26</v>
      </c>
      <c r="B33" s="101"/>
      <c r="C33" s="151">
        <f>C32+(C34-C32)/3</f>
        <v>934.82222222222231</v>
      </c>
      <c r="D33" s="101"/>
      <c r="E33" s="50">
        <v>12.2</v>
      </c>
      <c r="F33" s="155">
        <v>967.3</v>
      </c>
      <c r="G33" s="50">
        <v>-1</v>
      </c>
      <c r="H33" s="16">
        <v>12.8</v>
      </c>
      <c r="I33" s="127">
        <v>1016.4</v>
      </c>
      <c r="J33" s="16">
        <v>-0.1</v>
      </c>
      <c r="K33" s="74">
        <v>26</v>
      </c>
      <c r="L33" s="16"/>
      <c r="M33" s="151">
        <f>M32+(M35-M32)/3</f>
        <v>1054.3</v>
      </c>
      <c r="N33" s="16"/>
      <c r="O33" s="15">
        <v>13.9</v>
      </c>
      <c r="P33" s="101">
        <v>1102.8</v>
      </c>
      <c r="Q33" s="16">
        <v>7.2</v>
      </c>
      <c r="R33" s="16">
        <v>15.5</v>
      </c>
      <c r="S33" s="113">
        <v>1229.3</v>
      </c>
      <c r="T33" s="16">
        <v>-1.2</v>
      </c>
      <c r="U33" s="20">
        <v>26</v>
      </c>
      <c r="V33" s="16"/>
      <c r="W33" s="151">
        <f>W32+(W35-W32)/3</f>
        <v>1166.0333333333333</v>
      </c>
      <c r="X33" s="16"/>
      <c r="Y33" s="15">
        <v>14.2</v>
      </c>
      <c r="Z33" s="101">
        <v>1120.2</v>
      </c>
      <c r="AA33" s="16">
        <v>-0.3</v>
      </c>
      <c r="AB33" s="16">
        <v>12.9</v>
      </c>
      <c r="AC33" s="101">
        <v>1011</v>
      </c>
      <c r="AD33" s="16">
        <v>-1.7</v>
      </c>
      <c r="AE33" s="81">
        <v>26</v>
      </c>
      <c r="AF33" s="15"/>
      <c r="AG33" s="151">
        <f>AG32+(AG34-AG32)/2</f>
        <v>932.23333333333335</v>
      </c>
      <c r="AH33" s="16"/>
      <c r="AI33" s="16">
        <v>11.8</v>
      </c>
      <c r="AJ33" s="113">
        <v>921.6</v>
      </c>
      <c r="AK33" s="71">
        <v>1.1000000000000001</v>
      </c>
      <c r="AL33" s="16">
        <v>12.5</v>
      </c>
      <c r="AM33" s="101">
        <v>979.4</v>
      </c>
      <c r="AN33" s="15">
        <v>0.4</v>
      </c>
    </row>
    <row r="34" spans="1:40" x14ac:dyDescent="0.2">
      <c r="A34" s="20">
        <v>27</v>
      </c>
      <c r="B34" s="101">
        <v>11.8</v>
      </c>
      <c r="C34" s="101">
        <v>936.6</v>
      </c>
      <c r="D34" s="101">
        <v>4</v>
      </c>
      <c r="E34" s="16">
        <v>12.2</v>
      </c>
      <c r="F34" s="101">
        <v>969</v>
      </c>
      <c r="G34" s="16">
        <v>1.7</v>
      </c>
      <c r="H34" s="16">
        <v>12.9</v>
      </c>
      <c r="I34" s="127">
        <v>1018.7</v>
      </c>
      <c r="J34" s="16">
        <v>2.2999999999999998</v>
      </c>
      <c r="K34" s="74">
        <v>27</v>
      </c>
      <c r="L34" s="16"/>
      <c r="M34" s="151">
        <f>M33+(M35-M33)/2</f>
        <v>1058</v>
      </c>
      <c r="N34" s="16"/>
      <c r="O34" s="16">
        <v>13.9</v>
      </c>
      <c r="P34" s="101">
        <v>1103.9000000000001</v>
      </c>
      <c r="Q34" s="16">
        <v>1.1000000000000001</v>
      </c>
      <c r="R34" s="16">
        <v>15.5</v>
      </c>
      <c r="S34" s="16">
        <v>1229.0999999999999</v>
      </c>
      <c r="T34" s="16">
        <v>-0.2</v>
      </c>
      <c r="U34" s="20">
        <v>27</v>
      </c>
      <c r="V34" s="16"/>
      <c r="W34" s="151">
        <f>W33+(W35-W33)/3</f>
        <v>1165.6555555555556</v>
      </c>
      <c r="X34" s="16"/>
      <c r="Y34" s="16">
        <v>14.2</v>
      </c>
      <c r="Z34" s="101">
        <v>1117.5999999999999</v>
      </c>
      <c r="AA34" s="15">
        <v>-2.6</v>
      </c>
      <c r="AB34" s="16"/>
      <c r="AC34" s="153">
        <f>AC33+(AC36-AC33)/3</f>
        <v>1006.0666666666667</v>
      </c>
      <c r="AD34" s="16"/>
      <c r="AE34" s="81">
        <v>27</v>
      </c>
      <c r="AF34" s="16">
        <v>11.9</v>
      </c>
      <c r="AG34" s="101">
        <v>934.7</v>
      </c>
      <c r="AH34" s="16">
        <v>7.4</v>
      </c>
      <c r="AI34" s="15">
        <v>11.8</v>
      </c>
      <c r="AJ34" s="101">
        <v>921.3</v>
      </c>
      <c r="AK34" s="71">
        <v>-0.3</v>
      </c>
      <c r="AL34" s="16"/>
      <c r="AM34" s="153">
        <f>AM33+(AM36-AM33)/3</f>
        <v>980.93333333333328</v>
      </c>
      <c r="AN34" s="16"/>
    </row>
    <row r="35" spans="1:40" x14ac:dyDescent="0.2">
      <c r="A35" s="20">
        <v>28</v>
      </c>
      <c r="B35" s="101">
        <v>11.8</v>
      </c>
      <c r="C35" s="101">
        <v>938.7</v>
      </c>
      <c r="D35" s="101">
        <v>2.1</v>
      </c>
      <c r="E35" s="16">
        <v>12.2</v>
      </c>
      <c r="F35" s="101">
        <v>971.2</v>
      </c>
      <c r="G35" s="16">
        <v>2.2000000000000002</v>
      </c>
      <c r="H35" s="16">
        <v>12.9</v>
      </c>
      <c r="I35" s="127">
        <v>1019.7</v>
      </c>
      <c r="J35" s="16">
        <v>1</v>
      </c>
      <c r="K35" s="74">
        <v>28</v>
      </c>
      <c r="L35" s="16">
        <v>13.4</v>
      </c>
      <c r="M35" s="101">
        <v>1061.7</v>
      </c>
      <c r="N35" s="16">
        <v>11.1</v>
      </c>
      <c r="O35" s="15">
        <v>13.9</v>
      </c>
      <c r="P35" s="101">
        <v>1106.5</v>
      </c>
      <c r="Q35" s="16">
        <v>2.6</v>
      </c>
      <c r="R35" s="16"/>
      <c r="S35" s="151">
        <f>S34+(S37-S34)/3</f>
        <v>1227.5</v>
      </c>
      <c r="T35" s="16"/>
      <c r="U35" s="20">
        <v>28</v>
      </c>
      <c r="V35" s="16">
        <v>14.7</v>
      </c>
      <c r="W35" s="192">
        <v>1164.9000000000001</v>
      </c>
      <c r="X35" s="16">
        <v>-1.7</v>
      </c>
      <c r="Y35" s="15">
        <v>14.2</v>
      </c>
      <c r="Z35" s="101">
        <v>1117.5999999999999</v>
      </c>
      <c r="AA35" s="16">
        <v>0</v>
      </c>
      <c r="AB35" s="16"/>
      <c r="AC35" s="153">
        <f>AC34+(AC36-AC34)/2</f>
        <v>1001.1333333333334</v>
      </c>
      <c r="AD35" s="16"/>
      <c r="AE35" s="81">
        <v>28</v>
      </c>
      <c r="AF35" s="16">
        <v>11.8</v>
      </c>
      <c r="AG35" s="101">
        <v>925.2</v>
      </c>
      <c r="AH35" s="16">
        <v>-9.5</v>
      </c>
      <c r="AI35" s="16">
        <v>11.8</v>
      </c>
      <c r="AJ35" s="101">
        <v>922.3</v>
      </c>
      <c r="AK35" s="71">
        <v>1</v>
      </c>
      <c r="AL35" s="15"/>
      <c r="AM35" s="153">
        <f>AM34+(AM36-AM34)/2</f>
        <v>982.4666666666667</v>
      </c>
      <c r="AN35" s="16"/>
    </row>
    <row r="36" spans="1:40" x14ac:dyDescent="0.2">
      <c r="A36" s="20">
        <v>29</v>
      </c>
      <c r="B36" s="101">
        <v>11.8</v>
      </c>
      <c r="C36" s="101">
        <v>936.3</v>
      </c>
      <c r="D36" s="101">
        <v>-2.4</v>
      </c>
      <c r="E36" s="15"/>
      <c r="F36" s="16"/>
      <c r="G36" s="16"/>
      <c r="H36" s="16"/>
      <c r="I36" s="151">
        <v>1021.8</v>
      </c>
      <c r="J36" s="16"/>
      <c r="K36" s="74">
        <v>29</v>
      </c>
      <c r="L36" s="16">
        <v>13.4</v>
      </c>
      <c r="M36" s="101">
        <v>1061.7</v>
      </c>
      <c r="N36" s="16"/>
      <c r="O36" s="16">
        <v>14</v>
      </c>
      <c r="P36" s="113">
        <v>1108.4000000000001</v>
      </c>
      <c r="Q36" s="16">
        <v>1.9</v>
      </c>
      <c r="R36" s="16"/>
      <c r="S36" s="151">
        <f>S35+(S37-S35)/2</f>
        <v>1225.9000000000001</v>
      </c>
      <c r="T36" s="16"/>
      <c r="U36" s="20">
        <v>29</v>
      </c>
      <c r="V36" s="16">
        <v>14.7</v>
      </c>
      <c r="W36" s="101">
        <v>1164.0999999999999</v>
      </c>
      <c r="X36" s="16">
        <v>-0.8</v>
      </c>
      <c r="Y36" s="16">
        <v>14</v>
      </c>
      <c r="Z36" s="101">
        <v>1105.5999999999999</v>
      </c>
      <c r="AA36" s="16">
        <v>-12</v>
      </c>
      <c r="AB36" s="16">
        <v>12.8</v>
      </c>
      <c r="AC36" s="101">
        <v>996.2</v>
      </c>
      <c r="AD36" s="16">
        <v>-14.8</v>
      </c>
      <c r="AE36" s="81">
        <v>29</v>
      </c>
      <c r="AF36" s="16">
        <v>11.7</v>
      </c>
      <c r="AG36" s="101">
        <v>919.8</v>
      </c>
      <c r="AH36" s="16">
        <v>-5.4</v>
      </c>
      <c r="AI36" s="16"/>
      <c r="AJ36" s="153">
        <f>AJ35+(AM8-AJ35)/3</f>
        <v>922.13333333333333</v>
      </c>
      <c r="AK36" s="16"/>
      <c r="AL36" s="16">
        <v>12.6</v>
      </c>
      <c r="AM36" s="101">
        <v>984</v>
      </c>
      <c r="AN36" s="15">
        <v>4.5999999999999996</v>
      </c>
    </row>
    <row r="37" spans="1:40" x14ac:dyDescent="0.2">
      <c r="A37" s="20">
        <v>30</v>
      </c>
      <c r="B37" s="101">
        <v>11.8</v>
      </c>
      <c r="C37" s="101">
        <v>938.9</v>
      </c>
      <c r="D37" s="101">
        <v>2.6</v>
      </c>
      <c r="E37" s="15"/>
      <c r="F37" s="151"/>
      <c r="G37" s="16"/>
      <c r="H37" s="16"/>
      <c r="I37" s="151">
        <v>1023.2</v>
      </c>
      <c r="J37" s="16"/>
      <c r="K37" s="74">
        <v>30</v>
      </c>
      <c r="L37" s="16">
        <v>13.4</v>
      </c>
      <c r="M37" s="101">
        <v>1060.5</v>
      </c>
      <c r="N37" s="16">
        <v>-1.2</v>
      </c>
      <c r="O37" s="16">
        <v>14</v>
      </c>
      <c r="P37" s="113">
        <v>1110.5</v>
      </c>
      <c r="Q37" s="16">
        <v>2.1</v>
      </c>
      <c r="R37" s="16"/>
      <c r="S37" s="101">
        <v>1224.3</v>
      </c>
      <c r="T37" s="16"/>
      <c r="U37" s="20">
        <v>30</v>
      </c>
      <c r="V37" s="16">
        <v>14.7</v>
      </c>
      <c r="W37" s="142">
        <v>1163.8</v>
      </c>
      <c r="X37" s="16">
        <v>-0.3</v>
      </c>
      <c r="Y37" s="15"/>
      <c r="Z37" s="153">
        <f>Z36+(AC8-Z36)/3</f>
        <v>1103.1666666666665</v>
      </c>
      <c r="AA37" s="15"/>
      <c r="AB37" s="16">
        <v>12.7</v>
      </c>
      <c r="AC37" s="101">
        <v>992</v>
      </c>
      <c r="AD37" s="16">
        <v>-4.2</v>
      </c>
      <c r="AE37" s="81">
        <v>30</v>
      </c>
      <c r="AF37" s="16">
        <v>11.7</v>
      </c>
      <c r="AG37" s="101">
        <v>915.6</v>
      </c>
      <c r="AH37" s="16">
        <v>-4.2</v>
      </c>
      <c r="AI37" s="16"/>
      <c r="AJ37" s="153">
        <f>AJ36+(AM8-AJ36)/2</f>
        <v>921.9666666666667</v>
      </c>
      <c r="AK37" s="16"/>
      <c r="AL37" s="16">
        <v>12.6</v>
      </c>
      <c r="AM37" s="101">
        <v>983.7</v>
      </c>
      <c r="AN37" s="15">
        <v>-0.3</v>
      </c>
    </row>
    <row r="38" spans="1:40" x14ac:dyDescent="0.2">
      <c r="A38" s="20">
        <v>31</v>
      </c>
      <c r="B38" s="101">
        <v>11.8</v>
      </c>
      <c r="C38" s="101">
        <v>943.5</v>
      </c>
      <c r="D38" s="101">
        <v>4.5999999999999996</v>
      </c>
      <c r="E38" s="15"/>
      <c r="F38" s="151"/>
      <c r="G38" s="16"/>
      <c r="H38" s="16">
        <v>13</v>
      </c>
      <c r="I38" s="101">
        <v>1026.0999999999999</v>
      </c>
      <c r="J38" s="16">
        <v>6.4</v>
      </c>
      <c r="K38" s="74">
        <v>31</v>
      </c>
      <c r="L38" s="15"/>
      <c r="M38" s="101"/>
      <c r="N38" s="16"/>
      <c r="O38" s="15"/>
      <c r="P38" s="151">
        <f>P37+(S9-P37)/3</f>
        <v>1115.6333333333334</v>
      </c>
      <c r="Q38" s="16"/>
      <c r="R38" s="78"/>
      <c r="S38" s="137"/>
      <c r="T38" s="78"/>
      <c r="U38" s="20">
        <v>31</v>
      </c>
      <c r="V38" s="16">
        <v>14.7</v>
      </c>
      <c r="W38" s="101">
        <v>1167.4000000000001</v>
      </c>
      <c r="X38" s="16">
        <v>3.6</v>
      </c>
      <c r="Y38" s="15"/>
      <c r="Z38" s="153">
        <f>Z37+(AC8-Z37)/2</f>
        <v>1100.7333333333331</v>
      </c>
      <c r="AA38" s="15"/>
      <c r="AB38" s="16"/>
      <c r="AC38" s="16"/>
      <c r="AD38" s="16"/>
      <c r="AE38" s="81">
        <v>31</v>
      </c>
      <c r="AF38" s="16">
        <v>11.7</v>
      </c>
      <c r="AG38" s="101">
        <v>916.1</v>
      </c>
      <c r="AH38" s="16">
        <v>0.5</v>
      </c>
      <c r="AI38" s="16"/>
      <c r="AJ38" s="151"/>
      <c r="AK38" s="16"/>
      <c r="AL38" s="16">
        <v>12.6</v>
      </c>
      <c r="AM38" s="101">
        <v>984.9</v>
      </c>
      <c r="AN38" s="16">
        <v>1.2</v>
      </c>
    </row>
    <row r="39" spans="1:40" x14ac:dyDescent="0.2">
      <c r="B39" s="249">
        <f>SUM(B8:B38)/17</f>
        <v>11.623529411764709</v>
      </c>
      <c r="C39" s="62">
        <f>SUM(C8:C38)</f>
        <v>28516.977777777778</v>
      </c>
      <c r="E39" s="249">
        <f>SUM(E8:E38)/20</f>
        <v>12.064999999999994</v>
      </c>
      <c r="F39" s="62">
        <f>SUM(F8:F38)</f>
        <v>26812.788888888888</v>
      </c>
      <c r="H39" s="249">
        <f>SUM(H8:H38)/20</f>
        <v>12.600000000000003</v>
      </c>
      <c r="I39" s="62">
        <f>SUM(I8:I38)</f>
        <v>30922.194444444438</v>
      </c>
      <c r="L39" s="249">
        <f>SUM(L8:L38)/22</f>
        <v>13.149999999999995</v>
      </c>
      <c r="M39" s="62">
        <f>SUM(M8:M38)</f>
        <v>31268.300000000003</v>
      </c>
      <c r="O39" s="249">
        <f>SUM(O8:O38)/19</f>
        <v>13.673684210526316</v>
      </c>
      <c r="P39" s="62">
        <f>SUM(P8:P38)</f>
        <v>33566.455833333333</v>
      </c>
      <c r="R39" s="249">
        <f>SUM(R8:R38)/18</f>
        <v>15.005555555555556</v>
      </c>
      <c r="S39" s="53">
        <f>SUM(S8:S38)</f>
        <v>35778.566666666666</v>
      </c>
      <c r="V39" s="249">
        <f>SUM(V8:V38)/22</f>
        <v>15.05</v>
      </c>
      <c r="W39" s="62">
        <f>SUM(W8:W38)</f>
        <v>37032.355555555558</v>
      </c>
      <c r="Y39" s="249">
        <f>SUM(Y8:Y38)/21</f>
        <v>14.361904761904762</v>
      </c>
      <c r="Z39" s="62">
        <f>SUM(Z8:Z38)</f>
        <v>35132.455555555556</v>
      </c>
      <c r="AB39" s="249">
        <f>SUM(AB8:AB38)/22</f>
        <v>13.44090909090909</v>
      </c>
      <c r="AC39" s="62">
        <f>SUM(AC8:AC38)</f>
        <v>31532.899999999998</v>
      </c>
      <c r="AF39" s="249">
        <f>SUM(AF8:AF38)/23</f>
        <v>12.191304347826089</v>
      </c>
      <c r="AG39" s="62">
        <f>SUM(AG8:AG38)</f>
        <v>29691.9</v>
      </c>
      <c r="AI39" s="249">
        <f>SUM(AI8:AI38)/18</f>
        <v>11.705555555555556</v>
      </c>
      <c r="AJ39" s="62">
        <f>SUM(AJ8:AJ38)</f>
        <v>27525.899999999994</v>
      </c>
      <c r="AL39" s="249">
        <f>SUM(AL8:AL38)/23</f>
        <v>12.213043478260872</v>
      </c>
      <c r="AM39" s="62">
        <f>SUM(AM8:AM38)</f>
        <v>29615.900000000005</v>
      </c>
    </row>
    <row r="40" spans="1:40" x14ac:dyDescent="0.2">
      <c r="C40" s="245">
        <f>SUM(C8:C31)</f>
        <v>21954.222222222223</v>
      </c>
      <c r="F40" s="62">
        <f>C39+F39</f>
        <v>55329.766666666663</v>
      </c>
      <c r="I40" s="62">
        <f>F40+I39</f>
        <v>86251.961111111101</v>
      </c>
      <c r="M40" s="62">
        <f>I40+M39</f>
        <v>117520.2611111111</v>
      </c>
      <c r="P40" s="62">
        <f>M40+P39</f>
        <v>151086.71694444443</v>
      </c>
      <c r="S40" s="62">
        <f>P40+S39</f>
        <v>186865.28361111111</v>
      </c>
      <c r="W40" s="62">
        <f>S40+W39</f>
        <v>223897.63916666666</v>
      </c>
      <c r="Z40" s="62">
        <f>W40+Z39</f>
        <v>259030.09472222222</v>
      </c>
      <c r="AC40" s="62">
        <f>Z40+AC39</f>
        <v>290562.99472222221</v>
      </c>
      <c r="AG40" s="62">
        <f>AC40+AG39</f>
        <v>320254.89472222223</v>
      </c>
      <c r="AJ40" s="62">
        <f>AG40+AJ39</f>
        <v>347780.79472222226</v>
      </c>
      <c r="AM40" s="62">
        <f>AJ40+AM39</f>
        <v>377396.69472222228</v>
      </c>
    </row>
    <row r="41" spans="1:40" x14ac:dyDescent="0.2">
      <c r="F41" s="245">
        <f>SUM(F8:F35)+C39</f>
        <v>55329.766666666663</v>
      </c>
      <c r="I41" s="245">
        <f>SUM(I8:I34)+F40</f>
        <v>82161.161111111098</v>
      </c>
      <c r="M41" s="245">
        <f>SUM(M8:M31)+I40</f>
        <v>111173.4611111111</v>
      </c>
      <c r="P41" s="245">
        <f>SUM(P8:P36)+M40</f>
        <v>148860.5836111111</v>
      </c>
      <c r="S41" s="245">
        <f>SUM(S8:S33)+P40</f>
        <v>181958.48361111109</v>
      </c>
      <c r="W41" s="245">
        <f>SUM(W8:W31)+S40</f>
        <v>215739.15027777778</v>
      </c>
      <c r="Z41" s="245">
        <f>SUM(Z8:Z35)+W40</f>
        <v>255720.59472222222</v>
      </c>
      <c r="AC41" s="245">
        <f>SUM(AC8:AC32)+Z40</f>
        <v>285556.59472222219</v>
      </c>
      <c r="AG41" s="245">
        <f>SUM(AG8:AG37)+AC40</f>
        <v>319338.7947222222</v>
      </c>
      <c r="AJ41" s="245">
        <f>SUM(AJ8:AJ34)+AG40</f>
        <v>345014.39472222223</v>
      </c>
      <c r="AM41" s="245">
        <f>SUM(AM8:AM32)+AJ40</f>
        <v>371501.29472222226</v>
      </c>
    </row>
    <row r="42" spans="1:40" x14ac:dyDescent="0.2">
      <c r="P42" s="62">
        <f>P41-P25-P24-P23</f>
        <v>145628.78361111111</v>
      </c>
    </row>
    <row r="43" spans="1:40" x14ac:dyDescent="0.2">
      <c r="P43" s="62">
        <f>SUM(P8:P38)+S8+M40</f>
        <v>152207.48361111112</v>
      </c>
      <c r="W43" s="62">
        <f>SUM(W8:W19)+S40</f>
        <v>201536.0836111111</v>
      </c>
    </row>
    <row r="44" spans="1:40" x14ac:dyDescent="0.2">
      <c r="S44" s="62">
        <f>SUM(S8:S36)+P40</f>
        <v>185640.98361111109</v>
      </c>
      <c r="Z44" s="62"/>
    </row>
    <row r="45" spans="1:40" x14ac:dyDescent="0.2">
      <c r="S45" s="62">
        <f>SUM(S8:S29)+P40</f>
        <v>177033.38361111109</v>
      </c>
      <c r="W45" s="62"/>
    </row>
    <row r="46" spans="1:40" x14ac:dyDescent="0.2">
      <c r="S46" s="62">
        <f>SUM(S8:S30)+P40</f>
        <v>178266.6836111111</v>
      </c>
    </row>
    <row r="47" spans="1:40" x14ac:dyDescent="0.2">
      <c r="S47" s="62">
        <f>SUM(S8:S31)+P40</f>
        <v>179498.6836111111</v>
      </c>
    </row>
    <row r="48" spans="1:40" x14ac:dyDescent="0.2">
      <c r="S48" s="62">
        <f>SUM(S8:S32)+P40</f>
        <v>180729.1836111111</v>
      </c>
    </row>
    <row r="49" spans="19:19" x14ac:dyDescent="0.2">
      <c r="S49" s="62">
        <f>SUM(S8:S33)+P40</f>
        <v>181958.48361111109</v>
      </c>
    </row>
    <row r="50" spans="19:19" x14ac:dyDescent="0.2">
      <c r="S50" s="62">
        <f>SUM(S8:S36)+P40</f>
        <v>185640.98361111109</v>
      </c>
    </row>
  </sheetData>
  <customSheetViews>
    <customSheetView guid="{77C8D547-F0D3-4B7A-94A2-94B6358D7709}">
      <pane xSplit="1" ySplit="7" topLeftCell="L8" activePane="bottomRight" state="frozen"/>
      <selection pane="bottomRight" activeCell="W37" sqref="W37"/>
      <pageMargins left="0.7" right="0.7" top="0.75" bottom="0.75" header="0.3" footer="0.3"/>
      <pageSetup paperSize="9" orientation="portrait" r:id="rId1"/>
    </customSheetView>
    <customSheetView guid="{89A73F7A-C89E-4527-AEEB-D06379023611}">
      <pane xSplit="1" ySplit="7" topLeftCell="L8" activePane="bottomRight" state="frozen"/>
      <selection pane="bottomRight" activeCell="X33" sqref="X33"/>
      <pageMargins left="0.7" right="0.7" top="0.75" bottom="0.75" header="0.3" footer="0.3"/>
      <pageSetup paperSize="9" orientation="portrait" r:id="rId2"/>
    </customSheetView>
  </customSheetViews>
  <mergeCells count="20">
    <mergeCell ref="AE2:AM2"/>
    <mergeCell ref="A4:A7"/>
    <mergeCell ref="B4:D4"/>
    <mergeCell ref="E4:G4"/>
    <mergeCell ref="H4:J4"/>
    <mergeCell ref="K4:K7"/>
    <mergeCell ref="L4:N4"/>
    <mergeCell ref="AE4:AE7"/>
    <mergeCell ref="AF4:AH4"/>
    <mergeCell ref="AI4:AK4"/>
    <mergeCell ref="AL4:AN4"/>
    <mergeCell ref="O4:Q4"/>
    <mergeCell ref="R4:T4"/>
    <mergeCell ref="U4:U7"/>
    <mergeCell ref="V4:X4"/>
    <mergeCell ref="Y4:AA4"/>
    <mergeCell ref="AB4:AD4"/>
    <mergeCell ref="A2:I2"/>
    <mergeCell ref="K2:S2"/>
    <mergeCell ref="U2:AC2"/>
  </mergeCells>
  <pageMargins left="0.70866141732283472" right="0.70866141732283472" top="0.74803149606299213" bottom="0.74803149606299213" header="0.31496062992125984" footer="0.31496062992125984"/>
  <pageSetup paperSize="9" scale="77" fitToWidth="2" orientation="landscape" r:id="rId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8">
    <tabColor rgb="FFFFFF00"/>
    <pageSetUpPr fitToPage="1"/>
  </sheetPr>
  <dimension ref="A1:AN43"/>
  <sheetViews>
    <sheetView topLeftCell="N1" workbookViewId="0">
      <selection activeCell="W7" sqref="W7"/>
    </sheetView>
  </sheetViews>
  <sheetFormatPr defaultRowHeight="12.75" x14ac:dyDescent="0.2"/>
  <cols>
    <col min="1" max="1" width="7.42578125" customWidth="1"/>
    <col min="2" max="2" width="8.7109375" customWidth="1"/>
    <col min="3" max="3" width="11" customWidth="1"/>
    <col min="4" max="4" width="9.5703125" customWidth="1"/>
    <col min="5" max="5" width="10.5703125" customWidth="1"/>
    <col min="6" max="6" width="11.28515625" customWidth="1"/>
    <col min="7" max="7" width="8.140625" customWidth="1"/>
    <col min="8" max="8" width="17.5703125" customWidth="1"/>
    <col min="9" max="9" width="24.140625" customWidth="1"/>
    <col min="10" max="10" width="12.140625" customWidth="1"/>
    <col min="11" max="15" width="9.140625" customWidth="1"/>
    <col min="16" max="16" width="11.5703125" customWidth="1"/>
    <col min="17" max="25" width="9.140625" customWidth="1"/>
    <col min="26" max="26" width="9.5703125" customWidth="1"/>
    <col min="27" max="31" width="9.140625" customWidth="1"/>
    <col min="33" max="33" width="9.5703125" bestFit="1" customWidth="1"/>
  </cols>
  <sheetData>
    <row r="1" spans="1:40" ht="15.75" x14ac:dyDescent="0.25">
      <c r="A1" s="533" t="s">
        <v>145</v>
      </c>
      <c r="B1" s="534"/>
      <c r="C1" s="534"/>
      <c r="D1" s="534"/>
      <c r="E1" s="534"/>
      <c r="F1" s="534"/>
      <c r="G1" s="534"/>
      <c r="H1" s="534"/>
      <c r="I1" s="534"/>
      <c r="J1" s="18"/>
      <c r="K1" s="533" t="s">
        <v>146</v>
      </c>
      <c r="L1" s="534"/>
      <c r="M1" s="534"/>
      <c r="N1" s="534"/>
      <c r="O1" s="534"/>
      <c r="P1" s="534"/>
      <c r="Q1" s="534"/>
      <c r="R1" s="534"/>
      <c r="S1" s="534"/>
      <c r="U1" s="533" t="s">
        <v>147</v>
      </c>
      <c r="V1" s="534"/>
      <c r="W1" s="534"/>
      <c r="X1" s="534"/>
      <c r="Y1" s="534"/>
      <c r="Z1" s="534"/>
      <c r="AA1" s="534"/>
      <c r="AB1" s="534"/>
      <c r="AC1" s="534"/>
      <c r="AE1" s="533" t="s">
        <v>150</v>
      </c>
      <c r="AF1" s="534"/>
      <c r="AG1" s="534"/>
      <c r="AH1" s="534"/>
      <c r="AI1" s="534"/>
      <c r="AJ1" s="534"/>
      <c r="AK1" s="534"/>
      <c r="AL1" s="534"/>
      <c r="AM1" s="534"/>
    </row>
    <row r="2" spans="1:40" ht="15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73"/>
      <c r="L2" s="1"/>
      <c r="M2" s="1"/>
      <c r="N2" s="1"/>
    </row>
    <row r="3" spans="1:40" ht="33.75" customHeight="1" x14ac:dyDescent="0.2">
      <c r="A3" s="525" t="s">
        <v>48</v>
      </c>
      <c r="B3" s="535" t="s">
        <v>55</v>
      </c>
      <c r="C3" s="536"/>
      <c r="D3" s="537"/>
      <c r="E3" s="535" t="s">
        <v>56</v>
      </c>
      <c r="F3" s="538"/>
      <c r="G3" s="539"/>
      <c r="H3" s="535" t="s">
        <v>57</v>
      </c>
      <c r="I3" s="538"/>
      <c r="J3" s="539"/>
      <c r="K3" s="540" t="s">
        <v>48</v>
      </c>
      <c r="L3" s="528" t="s">
        <v>58</v>
      </c>
      <c r="M3" s="529"/>
      <c r="N3" s="530"/>
      <c r="O3" s="528" t="s">
        <v>59</v>
      </c>
      <c r="P3" s="531"/>
      <c r="Q3" s="532"/>
      <c r="R3" s="528" t="s">
        <v>60</v>
      </c>
      <c r="S3" s="531"/>
      <c r="T3" s="532"/>
      <c r="U3" s="525" t="s">
        <v>48</v>
      </c>
      <c r="V3" s="528" t="s">
        <v>61</v>
      </c>
      <c r="W3" s="529"/>
      <c r="X3" s="530"/>
      <c r="Y3" s="528" t="s">
        <v>62</v>
      </c>
      <c r="Z3" s="531"/>
      <c r="AA3" s="532"/>
      <c r="AB3" s="528" t="s">
        <v>53</v>
      </c>
      <c r="AC3" s="531"/>
      <c r="AD3" s="532"/>
      <c r="AE3" s="525" t="s">
        <v>48</v>
      </c>
      <c r="AF3" s="535" t="s">
        <v>45</v>
      </c>
      <c r="AG3" s="538"/>
      <c r="AH3" s="539"/>
      <c r="AI3" s="535" t="s">
        <v>46</v>
      </c>
      <c r="AJ3" s="538"/>
      <c r="AK3" s="539"/>
      <c r="AL3" s="535" t="s">
        <v>47</v>
      </c>
      <c r="AM3" s="538"/>
      <c r="AN3" s="539"/>
    </row>
    <row r="4" spans="1:40" ht="15" x14ac:dyDescent="0.2">
      <c r="A4" s="526"/>
      <c r="B4" s="2" t="s">
        <v>49</v>
      </c>
      <c r="C4" s="3" t="s">
        <v>0</v>
      </c>
      <c r="D4" s="4" t="s">
        <v>54</v>
      </c>
      <c r="E4" s="2" t="s">
        <v>49</v>
      </c>
      <c r="F4" s="3" t="s">
        <v>0</v>
      </c>
      <c r="G4" s="4" t="s">
        <v>54</v>
      </c>
      <c r="H4" s="2" t="s">
        <v>50</v>
      </c>
      <c r="I4" s="3" t="s">
        <v>0</v>
      </c>
      <c r="J4" s="4" t="s">
        <v>54</v>
      </c>
      <c r="K4" s="541"/>
      <c r="L4" s="12" t="s">
        <v>50</v>
      </c>
      <c r="M4" s="5" t="s">
        <v>0</v>
      </c>
      <c r="N4" s="13" t="s">
        <v>54</v>
      </c>
      <c r="O4" s="2" t="s">
        <v>50</v>
      </c>
      <c r="P4" s="3" t="s">
        <v>0</v>
      </c>
      <c r="Q4" s="4" t="s">
        <v>54</v>
      </c>
      <c r="R4" s="12" t="s">
        <v>50</v>
      </c>
      <c r="S4" s="5" t="s">
        <v>0</v>
      </c>
      <c r="T4" s="13" t="s">
        <v>54</v>
      </c>
      <c r="U4" s="526"/>
      <c r="V4" s="12" t="s">
        <v>50</v>
      </c>
      <c r="W4" s="5" t="s">
        <v>0</v>
      </c>
      <c r="X4" s="13" t="s">
        <v>54</v>
      </c>
      <c r="Y4" s="12" t="s">
        <v>50</v>
      </c>
      <c r="Z4" s="5" t="s">
        <v>0</v>
      </c>
      <c r="AA4" s="13" t="s">
        <v>54</v>
      </c>
      <c r="AB4" s="12" t="s">
        <v>50</v>
      </c>
      <c r="AC4" s="5" t="s">
        <v>0</v>
      </c>
      <c r="AD4" s="13" t="s">
        <v>54</v>
      </c>
      <c r="AE4" s="526"/>
      <c r="AF4" s="2" t="s">
        <v>49</v>
      </c>
      <c r="AG4" s="3" t="s">
        <v>0</v>
      </c>
      <c r="AH4" s="4" t="s">
        <v>54</v>
      </c>
      <c r="AI4" s="2" t="s">
        <v>49</v>
      </c>
      <c r="AJ4" s="3" t="s">
        <v>0</v>
      </c>
      <c r="AK4" s="4" t="s">
        <v>54</v>
      </c>
      <c r="AL4" s="2" t="s">
        <v>49</v>
      </c>
      <c r="AM4" s="3" t="s">
        <v>0</v>
      </c>
      <c r="AN4" s="4" t="s">
        <v>54</v>
      </c>
    </row>
    <row r="5" spans="1:40" ht="15" customHeight="1" x14ac:dyDescent="0.2">
      <c r="A5" s="526"/>
      <c r="B5" s="5" t="s">
        <v>52</v>
      </c>
      <c r="C5" s="6" t="s">
        <v>3</v>
      </c>
      <c r="D5" s="7" t="s">
        <v>3</v>
      </c>
      <c r="E5" s="5" t="s">
        <v>52</v>
      </c>
      <c r="F5" s="6" t="s">
        <v>3</v>
      </c>
      <c r="G5" s="7" t="s">
        <v>3</v>
      </c>
      <c r="H5" s="5" t="s">
        <v>51</v>
      </c>
      <c r="I5" s="6" t="s">
        <v>3</v>
      </c>
      <c r="J5" s="7" t="s">
        <v>3</v>
      </c>
      <c r="K5" s="541"/>
      <c r="L5" s="5" t="s">
        <v>51</v>
      </c>
      <c r="M5" s="6" t="s">
        <v>3</v>
      </c>
      <c r="N5" s="7" t="s">
        <v>3</v>
      </c>
      <c r="O5" s="5" t="s">
        <v>51</v>
      </c>
      <c r="P5" s="6" t="s">
        <v>3</v>
      </c>
      <c r="Q5" s="7" t="s">
        <v>3</v>
      </c>
      <c r="R5" s="5" t="s">
        <v>51</v>
      </c>
      <c r="S5" s="6" t="s">
        <v>3</v>
      </c>
      <c r="T5" s="7" t="s">
        <v>3</v>
      </c>
      <c r="U5" s="526"/>
      <c r="V5" s="5" t="s">
        <v>51</v>
      </c>
      <c r="W5" s="6" t="s">
        <v>3</v>
      </c>
      <c r="X5" s="7" t="s">
        <v>3</v>
      </c>
      <c r="Y5" s="5" t="s">
        <v>51</v>
      </c>
      <c r="Z5" s="6" t="s">
        <v>3</v>
      </c>
      <c r="AA5" s="7" t="s">
        <v>3</v>
      </c>
      <c r="AB5" s="5" t="s">
        <v>51</v>
      </c>
      <c r="AC5" s="6" t="s">
        <v>3</v>
      </c>
      <c r="AD5" s="7" t="s">
        <v>3</v>
      </c>
      <c r="AE5" s="526"/>
      <c r="AF5" s="5" t="s">
        <v>52</v>
      </c>
      <c r="AG5" s="6" t="s">
        <v>3</v>
      </c>
      <c r="AH5" s="7" t="s">
        <v>3</v>
      </c>
      <c r="AI5" s="5" t="s">
        <v>52</v>
      </c>
      <c r="AJ5" s="6" t="s">
        <v>3</v>
      </c>
      <c r="AK5" s="7" t="s">
        <v>3</v>
      </c>
      <c r="AL5" s="5" t="s">
        <v>52</v>
      </c>
      <c r="AM5" s="6" t="s">
        <v>3</v>
      </c>
      <c r="AN5" s="7" t="s">
        <v>3</v>
      </c>
    </row>
    <row r="6" spans="1:40" ht="15" x14ac:dyDescent="0.2">
      <c r="A6" s="527"/>
      <c r="B6" s="8" t="s">
        <v>9</v>
      </c>
      <c r="C6" s="9" t="s">
        <v>6</v>
      </c>
      <c r="D6" s="10" t="s">
        <v>6</v>
      </c>
      <c r="E6" s="8" t="s">
        <v>9</v>
      </c>
      <c r="F6" s="9" t="s">
        <v>6</v>
      </c>
      <c r="G6" s="10" t="s">
        <v>6</v>
      </c>
      <c r="H6" s="8" t="s">
        <v>9</v>
      </c>
      <c r="I6" s="9" t="s">
        <v>6</v>
      </c>
      <c r="J6" s="10" t="s">
        <v>6</v>
      </c>
      <c r="K6" s="542"/>
      <c r="L6" s="8" t="s">
        <v>9</v>
      </c>
      <c r="M6" s="9" t="s">
        <v>6</v>
      </c>
      <c r="N6" s="10" t="s">
        <v>6</v>
      </c>
      <c r="O6" s="5" t="s">
        <v>9</v>
      </c>
      <c r="P6" s="6" t="s">
        <v>6</v>
      </c>
      <c r="Q6" s="7" t="s">
        <v>6</v>
      </c>
      <c r="R6" s="5" t="s">
        <v>9</v>
      </c>
      <c r="S6" s="6" t="s">
        <v>6</v>
      </c>
      <c r="T6" s="7" t="s">
        <v>6</v>
      </c>
      <c r="U6" s="527"/>
      <c r="V6" s="5" t="s">
        <v>9</v>
      </c>
      <c r="W6" s="6" t="s">
        <v>6</v>
      </c>
      <c r="X6" s="11" t="s">
        <v>6</v>
      </c>
      <c r="Y6" s="8" t="s">
        <v>9</v>
      </c>
      <c r="Z6" s="9" t="s">
        <v>6</v>
      </c>
      <c r="AA6" s="10" t="s">
        <v>6</v>
      </c>
      <c r="AB6" s="8" t="s">
        <v>9</v>
      </c>
      <c r="AC6" s="9" t="s">
        <v>6</v>
      </c>
      <c r="AD6" s="10" t="s">
        <v>6</v>
      </c>
      <c r="AE6" s="527"/>
      <c r="AF6" s="8" t="s">
        <v>9</v>
      </c>
      <c r="AG6" s="9" t="s">
        <v>6</v>
      </c>
      <c r="AH6" s="10" t="s">
        <v>6</v>
      </c>
      <c r="AI6" s="8" t="s">
        <v>9</v>
      </c>
      <c r="AJ6" s="9" t="s">
        <v>6</v>
      </c>
      <c r="AK6" s="10" t="s">
        <v>6</v>
      </c>
      <c r="AL6" s="8" t="s">
        <v>9</v>
      </c>
      <c r="AM6" s="9" t="s">
        <v>6</v>
      </c>
      <c r="AN6" s="10" t="s">
        <v>6</v>
      </c>
    </row>
    <row r="7" spans="1:40" x14ac:dyDescent="0.2">
      <c r="A7" s="20">
        <v>1</v>
      </c>
      <c r="B7" s="102"/>
      <c r="C7" s="82">
        <v>948.6</v>
      </c>
      <c r="D7" s="14"/>
      <c r="E7" s="16">
        <v>12.1</v>
      </c>
      <c r="F7" s="16">
        <v>1002.8</v>
      </c>
      <c r="G7" s="15">
        <v>4.0999999999999996</v>
      </c>
      <c r="H7" s="15">
        <v>12.5</v>
      </c>
      <c r="I7" s="16">
        <v>1033</v>
      </c>
      <c r="J7" s="16">
        <v>2.7</v>
      </c>
      <c r="K7" s="74">
        <v>1</v>
      </c>
      <c r="L7" s="16">
        <v>12.6</v>
      </c>
      <c r="M7" s="101">
        <v>1040</v>
      </c>
      <c r="N7" s="15">
        <v>0.8</v>
      </c>
      <c r="O7" s="15"/>
      <c r="P7" s="151">
        <f>P12+(M36-P12)/6</f>
        <v>1036.3833333333332</v>
      </c>
      <c r="Q7" s="15"/>
      <c r="R7" s="16"/>
      <c r="S7" s="151">
        <f>P37+(S9-P37)/3</f>
        <v>1106.1666666666667</v>
      </c>
      <c r="T7" s="16"/>
      <c r="U7" s="20">
        <v>1</v>
      </c>
      <c r="V7" s="16">
        <v>14.8</v>
      </c>
      <c r="W7" s="101">
        <v>1206</v>
      </c>
      <c r="X7" s="16">
        <v>1.7</v>
      </c>
      <c r="Y7" s="15">
        <v>13.5</v>
      </c>
      <c r="Z7" s="48">
        <v>1089.7</v>
      </c>
      <c r="AA7" s="15">
        <v>-6.5</v>
      </c>
      <c r="AB7" s="16"/>
      <c r="AC7" s="151">
        <f>Z37+(AC8-Z37)/3</f>
        <v>1039.1666666666667</v>
      </c>
      <c r="AD7" s="16"/>
      <c r="AE7" s="20">
        <v>1</v>
      </c>
      <c r="AF7" s="16">
        <v>11.4</v>
      </c>
      <c r="AG7" s="101">
        <v>924.1</v>
      </c>
      <c r="AH7" s="16">
        <v>-5.5</v>
      </c>
      <c r="AI7" s="16">
        <v>10.5</v>
      </c>
      <c r="AJ7" s="16">
        <v>849.2</v>
      </c>
      <c r="AK7" s="16"/>
      <c r="AL7" s="16"/>
      <c r="AM7" s="151">
        <v>853.6</v>
      </c>
      <c r="AN7" s="15"/>
    </row>
    <row r="8" spans="1:40" x14ac:dyDescent="0.2">
      <c r="A8" s="20">
        <v>2</v>
      </c>
      <c r="B8" s="15"/>
      <c r="C8" s="82">
        <v>949.2</v>
      </c>
      <c r="D8" s="14"/>
      <c r="E8" s="16"/>
      <c r="F8" s="153">
        <f>F7+(F10-F7)/3</f>
        <v>1004</v>
      </c>
      <c r="G8" s="16"/>
      <c r="H8" s="16"/>
      <c r="I8" s="151">
        <f>I7+(I10-I7)/3</f>
        <v>1033.5333333333333</v>
      </c>
      <c r="J8" s="16"/>
      <c r="K8" s="74">
        <v>2</v>
      </c>
      <c r="L8" s="16">
        <v>12.6</v>
      </c>
      <c r="M8" s="130">
        <v>1039.0999999999999</v>
      </c>
      <c r="N8" s="15">
        <v>-0.7</v>
      </c>
      <c r="O8" s="15"/>
      <c r="P8" s="188">
        <f>P12+(P7-P12)/5</f>
        <v>1035.6766666666667</v>
      </c>
      <c r="Q8" s="15"/>
      <c r="R8" s="16"/>
      <c r="S8" s="151">
        <f>P37+(S9-S7)/3</f>
        <v>1104.6777777777777</v>
      </c>
      <c r="T8" s="16"/>
      <c r="U8" s="20">
        <v>2</v>
      </c>
      <c r="V8" s="16">
        <v>14.8</v>
      </c>
      <c r="W8" s="101">
        <v>1202.9000000000001</v>
      </c>
      <c r="X8" s="16">
        <v>-3.1</v>
      </c>
      <c r="Y8" s="15">
        <v>13.4</v>
      </c>
      <c r="Z8" s="15">
        <v>1084.9000000000001</v>
      </c>
      <c r="AA8" s="15">
        <v>-4.9000000000000004</v>
      </c>
      <c r="AB8" s="16">
        <v>12.9</v>
      </c>
      <c r="AC8" s="101">
        <v>1036.9000000000001</v>
      </c>
      <c r="AD8" s="16">
        <v>-5.0999999999999996</v>
      </c>
      <c r="AE8" s="20">
        <v>2</v>
      </c>
      <c r="AF8" s="15">
        <v>11.3</v>
      </c>
      <c r="AG8" s="101">
        <v>914.7</v>
      </c>
      <c r="AH8" s="15">
        <v>-9.4</v>
      </c>
      <c r="AI8" s="15"/>
      <c r="AJ8" s="151">
        <f>AJ7+(AJ11-AJ7)/4</f>
        <v>849.22500000000002</v>
      </c>
      <c r="AK8" s="16"/>
      <c r="AL8" s="16">
        <v>10.7</v>
      </c>
      <c r="AM8" s="101">
        <v>856.5</v>
      </c>
      <c r="AN8" s="15">
        <v>6.6</v>
      </c>
    </row>
    <row r="9" spans="1:40" x14ac:dyDescent="0.2">
      <c r="A9" s="20">
        <v>3</v>
      </c>
      <c r="B9" s="15"/>
      <c r="C9" s="82">
        <v>949.9</v>
      </c>
      <c r="D9" s="14"/>
      <c r="E9" s="16"/>
      <c r="F9" s="153">
        <f>F8+(F10-F8)/3</f>
        <v>1004.8</v>
      </c>
      <c r="G9" s="16"/>
      <c r="H9" s="16"/>
      <c r="I9" s="151">
        <f>I8+(I10-I8)/3</f>
        <v>1033.8888888888889</v>
      </c>
      <c r="J9" s="16"/>
      <c r="K9" s="74">
        <v>3</v>
      </c>
      <c r="L9" s="16">
        <v>12.7</v>
      </c>
      <c r="M9" s="101">
        <v>1040.2</v>
      </c>
      <c r="N9" s="16">
        <v>1.1000000000000001</v>
      </c>
      <c r="O9" s="15"/>
      <c r="P9" s="151">
        <f>P12+(P8-P12)/4</f>
        <v>1035.5441666666666</v>
      </c>
      <c r="Q9" s="15"/>
      <c r="R9" s="16">
        <v>13.7</v>
      </c>
      <c r="S9" s="101">
        <v>1115.0999999999999</v>
      </c>
      <c r="T9" s="16">
        <v>13.4</v>
      </c>
      <c r="U9" s="20">
        <v>3</v>
      </c>
      <c r="V9" s="16">
        <v>14.8</v>
      </c>
      <c r="W9" s="101">
        <v>1203.5999999999999</v>
      </c>
      <c r="X9" s="16">
        <v>0.7</v>
      </c>
      <c r="Y9" s="15"/>
      <c r="Z9" s="151">
        <f>Z8+(Z11-Z8)/3</f>
        <v>1083.1333333333334</v>
      </c>
      <c r="AA9" s="15"/>
      <c r="AB9" s="15">
        <v>12.7</v>
      </c>
      <c r="AC9" s="101">
        <v>1030.7</v>
      </c>
      <c r="AD9" s="16">
        <v>-6.2</v>
      </c>
      <c r="AE9" s="20">
        <v>3</v>
      </c>
      <c r="AF9" s="16">
        <v>11.3</v>
      </c>
      <c r="AG9" s="101">
        <v>909.9</v>
      </c>
      <c r="AH9" s="16">
        <v>-4.8</v>
      </c>
      <c r="AI9" s="15"/>
      <c r="AJ9" s="151">
        <f>AJ8+(AJ11-AJ8)/3</f>
        <v>849.25</v>
      </c>
      <c r="AK9" s="15"/>
      <c r="AL9" s="15">
        <v>10.7</v>
      </c>
      <c r="AM9" s="16">
        <v>857.9</v>
      </c>
      <c r="AN9" s="15">
        <v>1.4</v>
      </c>
    </row>
    <row r="10" spans="1:40" x14ac:dyDescent="0.2">
      <c r="A10" s="20">
        <v>4</v>
      </c>
      <c r="B10" s="15"/>
      <c r="C10" s="82">
        <v>950.6</v>
      </c>
      <c r="D10" s="14"/>
      <c r="E10" s="16">
        <v>12.1</v>
      </c>
      <c r="F10" s="101">
        <v>1006.4</v>
      </c>
      <c r="G10" s="16">
        <v>3.6</v>
      </c>
      <c r="H10" s="16">
        <v>12.6</v>
      </c>
      <c r="I10" s="16">
        <v>1034.5999999999999</v>
      </c>
      <c r="J10" s="16">
        <v>1.6</v>
      </c>
      <c r="K10" s="74">
        <v>4</v>
      </c>
      <c r="L10" s="16">
        <v>12.7</v>
      </c>
      <c r="M10" s="16">
        <v>1039.8</v>
      </c>
      <c r="N10" s="15">
        <v>-0.8</v>
      </c>
      <c r="O10" s="15"/>
      <c r="P10" s="151">
        <f>P12+(P9-P12)/3</f>
        <v>1035.5147222222222</v>
      </c>
      <c r="Q10" s="16"/>
      <c r="R10" s="16">
        <v>13.8</v>
      </c>
      <c r="S10" s="113">
        <v>1125.4000000000001</v>
      </c>
      <c r="T10" s="16">
        <v>10.3</v>
      </c>
      <c r="U10" s="20">
        <v>4</v>
      </c>
      <c r="V10" s="16">
        <v>14.74</v>
      </c>
      <c r="W10" s="48">
        <v>1198</v>
      </c>
      <c r="X10" s="16">
        <v>-5.6</v>
      </c>
      <c r="Y10" s="15"/>
      <c r="Z10" s="151">
        <f>Z9+(Z11-Z9)/3</f>
        <v>1081.9555555555555</v>
      </c>
      <c r="AA10" s="16"/>
      <c r="AB10" s="15">
        <v>12.7</v>
      </c>
      <c r="AC10" s="101">
        <v>1030.4000000000001</v>
      </c>
      <c r="AD10" s="16">
        <v>-0.3</v>
      </c>
      <c r="AE10" s="20">
        <v>4</v>
      </c>
      <c r="AF10" s="16">
        <v>11.2</v>
      </c>
      <c r="AG10" s="16">
        <v>906</v>
      </c>
      <c r="AH10" s="16">
        <v>-3.9</v>
      </c>
      <c r="AI10" s="15"/>
      <c r="AJ10" s="88">
        <f>AJ9+(AJ11-AJ9)/3</f>
        <v>849.26666666666665</v>
      </c>
      <c r="AK10" s="15"/>
      <c r="AL10" s="15">
        <v>10.6</v>
      </c>
      <c r="AM10" s="101">
        <v>855.4</v>
      </c>
      <c r="AN10" s="15">
        <v>-2.5</v>
      </c>
    </row>
    <row r="11" spans="1:40" x14ac:dyDescent="0.2">
      <c r="A11" s="20">
        <v>5</v>
      </c>
      <c r="B11" s="15"/>
      <c r="C11" s="82">
        <v>951.2</v>
      </c>
      <c r="D11" s="15"/>
      <c r="E11" s="16">
        <v>12.1</v>
      </c>
      <c r="F11" s="101">
        <v>1008.8</v>
      </c>
      <c r="G11" s="15">
        <v>2.4</v>
      </c>
      <c r="H11" s="16">
        <v>12.6</v>
      </c>
      <c r="I11" s="16">
        <v>1034.2</v>
      </c>
      <c r="J11" s="16">
        <v>-0.4</v>
      </c>
      <c r="K11" s="74">
        <v>5</v>
      </c>
      <c r="L11" s="15">
        <v>12.6</v>
      </c>
      <c r="M11" s="16">
        <v>1038</v>
      </c>
      <c r="N11" s="16">
        <v>-1.8</v>
      </c>
      <c r="O11" s="16"/>
      <c r="P11" s="151">
        <f>P12+(P10-P12)/2</f>
        <v>1035.5073611111111</v>
      </c>
      <c r="Q11" s="16"/>
      <c r="R11" s="16">
        <v>13.8</v>
      </c>
      <c r="S11" s="113">
        <v>1129.5999999999999</v>
      </c>
      <c r="T11" s="15">
        <v>5.2</v>
      </c>
      <c r="U11" s="20">
        <v>5</v>
      </c>
      <c r="V11" s="16">
        <v>14.7</v>
      </c>
      <c r="W11" s="16">
        <v>1194.7</v>
      </c>
      <c r="X11" s="16">
        <v>-3.3</v>
      </c>
      <c r="Y11" s="16">
        <v>13.3</v>
      </c>
      <c r="Z11" s="101">
        <v>1079.5999999999999</v>
      </c>
      <c r="AA11" s="15">
        <v>-5.3</v>
      </c>
      <c r="AB11" s="15">
        <v>12.7</v>
      </c>
      <c r="AC11" s="101">
        <v>1028.5</v>
      </c>
      <c r="AD11" s="16">
        <v>-0.6</v>
      </c>
      <c r="AE11" s="20">
        <v>5</v>
      </c>
      <c r="AF11" s="16"/>
      <c r="AG11" s="151">
        <f>AG10+(AG13-AG10)/3</f>
        <v>903.56666666666672</v>
      </c>
      <c r="AH11" s="15"/>
      <c r="AI11" s="15">
        <v>10.5</v>
      </c>
      <c r="AJ11" s="101">
        <v>849.3</v>
      </c>
      <c r="AK11" s="15">
        <v>0.1</v>
      </c>
      <c r="AL11" s="15">
        <v>10.7</v>
      </c>
      <c r="AM11" s="15">
        <v>858.3</v>
      </c>
      <c r="AN11" s="16">
        <v>2.9</v>
      </c>
    </row>
    <row r="12" spans="1:40" x14ac:dyDescent="0.2">
      <c r="A12" s="20">
        <v>6</v>
      </c>
      <c r="B12" s="15"/>
      <c r="C12" s="82">
        <v>951.9</v>
      </c>
      <c r="D12" s="15"/>
      <c r="E12" s="16">
        <v>12.1</v>
      </c>
      <c r="F12" s="101">
        <v>1007.5</v>
      </c>
      <c r="G12" s="16">
        <v>-1.3</v>
      </c>
      <c r="H12" s="16">
        <v>12.6</v>
      </c>
      <c r="I12" s="101">
        <v>1033.2</v>
      </c>
      <c r="J12" s="16">
        <v>-1</v>
      </c>
      <c r="K12" s="74">
        <v>6</v>
      </c>
      <c r="L12" s="15"/>
      <c r="M12" s="151">
        <f>M11+(M14-M11)/3</f>
        <v>1038.7333333333333</v>
      </c>
      <c r="N12" s="15"/>
      <c r="O12" s="16">
        <v>12.6</v>
      </c>
      <c r="P12" s="101">
        <v>1035.5</v>
      </c>
      <c r="Q12" s="16">
        <v>-5.3</v>
      </c>
      <c r="R12" s="16">
        <v>13.9</v>
      </c>
      <c r="S12" s="16">
        <v>1133.3</v>
      </c>
      <c r="T12" s="16">
        <f>S12-S11</f>
        <v>3.7000000000000455</v>
      </c>
      <c r="U12" s="20">
        <v>6</v>
      </c>
      <c r="V12" s="16"/>
      <c r="W12" s="188">
        <f>W11+(W14-W11)/3</f>
        <v>1191.8</v>
      </c>
      <c r="X12" s="16"/>
      <c r="Y12" s="16">
        <v>13.3</v>
      </c>
      <c r="Z12" s="101">
        <v>1073.5</v>
      </c>
      <c r="AA12" s="16">
        <v>-6.1</v>
      </c>
      <c r="AB12" s="16">
        <v>12.7</v>
      </c>
      <c r="AC12" s="16">
        <v>1028.0999999999999</v>
      </c>
      <c r="AD12" s="16">
        <v>-0.4</v>
      </c>
      <c r="AE12" s="20">
        <v>6</v>
      </c>
      <c r="AF12" s="16"/>
      <c r="AG12" s="151">
        <f>AG11+(AG13-AG11)/3</f>
        <v>901.94444444444446</v>
      </c>
      <c r="AH12" s="15"/>
      <c r="AI12" s="15">
        <v>10.5</v>
      </c>
      <c r="AJ12" s="113">
        <v>847.3</v>
      </c>
      <c r="AK12" s="15">
        <v>-2</v>
      </c>
      <c r="AL12" s="15">
        <v>10.7</v>
      </c>
      <c r="AM12" s="16">
        <v>861</v>
      </c>
      <c r="AN12" s="16">
        <v>2.7</v>
      </c>
    </row>
    <row r="13" spans="1:40" x14ac:dyDescent="0.2">
      <c r="A13" s="20">
        <v>7</v>
      </c>
      <c r="B13" s="15"/>
      <c r="C13" s="82">
        <v>952.6</v>
      </c>
      <c r="D13" s="14"/>
      <c r="E13" s="16">
        <v>12.1</v>
      </c>
      <c r="F13" s="101">
        <v>1007.9</v>
      </c>
      <c r="G13" s="16">
        <v>0.4</v>
      </c>
      <c r="H13" s="16">
        <v>12.6</v>
      </c>
      <c r="I13" s="101">
        <v>1032</v>
      </c>
      <c r="J13" s="16">
        <v>-1.2</v>
      </c>
      <c r="K13" s="74">
        <v>7</v>
      </c>
      <c r="L13" s="15"/>
      <c r="M13" s="151">
        <f>M12+(M14-M12)/3</f>
        <v>1039.2222222222222</v>
      </c>
      <c r="N13" s="15"/>
      <c r="O13" s="16">
        <v>12.6</v>
      </c>
      <c r="P13" s="113">
        <v>1035.9000000000001</v>
      </c>
      <c r="Q13" s="16">
        <v>0.4</v>
      </c>
      <c r="R13" s="16">
        <v>13.9</v>
      </c>
      <c r="S13" s="16">
        <v>1137.8</v>
      </c>
      <c r="T13" s="16">
        <v>5.4</v>
      </c>
      <c r="U13" s="20">
        <v>7</v>
      </c>
      <c r="V13" s="16"/>
      <c r="W13" s="137">
        <f>W12+(W12-W14)/2</f>
        <v>1194.6999999999998</v>
      </c>
      <c r="X13" s="16"/>
      <c r="Y13" s="16">
        <v>13.2</v>
      </c>
      <c r="Z13" s="101">
        <v>1069.4000000000001</v>
      </c>
      <c r="AA13" s="15">
        <v>-4.0999999999999996</v>
      </c>
      <c r="AB13" s="16"/>
      <c r="AC13" s="151">
        <f>AC12+(AC15-AC12)/3</f>
        <v>1023.9666666666666</v>
      </c>
      <c r="AD13" s="16"/>
      <c r="AE13" s="20">
        <v>7</v>
      </c>
      <c r="AF13" s="16">
        <v>11.1</v>
      </c>
      <c r="AG13" s="101">
        <v>898.7</v>
      </c>
      <c r="AH13" s="16">
        <v>-7.3</v>
      </c>
      <c r="AI13" s="16">
        <v>10.4</v>
      </c>
      <c r="AJ13" s="101">
        <v>843</v>
      </c>
      <c r="AK13" s="16">
        <v>-4.3</v>
      </c>
      <c r="AL13" s="16"/>
      <c r="AM13" s="151">
        <f>AM12+(AM15-AM12)/3</f>
        <v>862</v>
      </c>
      <c r="AN13" s="16"/>
    </row>
    <row r="14" spans="1:40" x14ac:dyDescent="0.2">
      <c r="A14" s="20">
        <v>8</v>
      </c>
      <c r="B14" s="16"/>
      <c r="C14" s="82">
        <v>953.2</v>
      </c>
      <c r="D14" s="15"/>
      <c r="E14" s="16">
        <v>12.1</v>
      </c>
      <c r="F14" s="101">
        <v>1010</v>
      </c>
      <c r="G14" s="15">
        <v>2.1</v>
      </c>
      <c r="H14" s="16"/>
      <c r="I14" s="151">
        <f>I13+(I17-I13)/4</f>
        <v>1030.75</v>
      </c>
      <c r="J14" s="16"/>
      <c r="K14" s="74">
        <v>8</v>
      </c>
      <c r="L14" s="15">
        <v>12.7</v>
      </c>
      <c r="M14" s="101">
        <v>1040.2</v>
      </c>
      <c r="N14" s="15">
        <v>2.2000000000000002</v>
      </c>
      <c r="O14" s="16">
        <v>12.6</v>
      </c>
      <c r="P14" s="113">
        <v>1035.9000000000001</v>
      </c>
      <c r="Q14" s="16" t="s">
        <v>149</v>
      </c>
      <c r="R14" s="16"/>
      <c r="S14" s="151">
        <f>S13+(S16-S13)/3</f>
        <v>1145.0333333333333</v>
      </c>
      <c r="T14" s="16"/>
      <c r="U14" s="20">
        <v>8</v>
      </c>
      <c r="V14" s="16">
        <v>14.6</v>
      </c>
      <c r="W14" s="101">
        <v>1186</v>
      </c>
      <c r="X14" s="16">
        <v>-8.6999999999999993</v>
      </c>
      <c r="Y14" s="16">
        <v>13.2</v>
      </c>
      <c r="Z14" s="48">
        <v>1069.4000000000001</v>
      </c>
      <c r="AA14" s="16">
        <v>0</v>
      </c>
      <c r="AB14" s="16"/>
      <c r="AC14" s="143">
        <f>AC13+(AC15-AC13)/3</f>
        <v>1021.2111111111111</v>
      </c>
      <c r="AD14" s="16"/>
      <c r="AE14" s="20">
        <v>8</v>
      </c>
      <c r="AF14" s="16">
        <v>10.9</v>
      </c>
      <c r="AG14" s="101">
        <v>883.9</v>
      </c>
      <c r="AH14" s="16">
        <v>-14.8</v>
      </c>
      <c r="AI14" s="16">
        <v>10.4</v>
      </c>
      <c r="AJ14" s="16">
        <v>840.1</v>
      </c>
      <c r="AK14" s="16">
        <v>-2.9</v>
      </c>
      <c r="AL14" s="16"/>
      <c r="AM14" s="151">
        <f>AM13+(AM15-AM13)/3</f>
        <v>862.66666666666663</v>
      </c>
      <c r="AN14" s="16"/>
    </row>
    <row r="15" spans="1:40" x14ac:dyDescent="0.2">
      <c r="A15" s="20">
        <v>9</v>
      </c>
      <c r="B15" s="15">
        <v>11.6</v>
      </c>
      <c r="C15" s="101">
        <v>953.9</v>
      </c>
      <c r="D15" s="15">
        <v>7.3</v>
      </c>
      <c r="E15" s="15"/>
      <c r="F15" s="151">
        <f>F14+(F17-F14)/3</f>
        <v>1010.3</v>
      </c>
      <c r="G15" s="16"/>
      <c r="H15" s="16"/>
      <c r="I15" s="151">
        <f>I14+(I17-I14)/3</f>
        <v>1029.5</v>
      </c>
      <c r="J15" s="16"/>
      <c r="K15" s="74">
        <v>9</v>
      </c>
      <c r="L15" s="15">
        <v>12.7</v>
      </c>
      <c r="M15" s="101">
        <v>1040.2</v>
      </c>
      <c r="N15" s="16"/>
      <c r="O15" s="15"/>
      <c r="P15" s="188">
        <f>P14+(P19-P14)/4</f>
        <v>1036.8000000000002</v>
      </c>
      <c r="Q15" s="16"/>
      <c r="R15" s="16"/>
      <c r="S15" s="151">
        <f>S14+(S16-S14)/3</f>
        <v>1149.8555555555556</v>
      </c>
      <c r="T15" s="16"/>
      <c r="U15" s="20">
        <v>9</v>
      </c>
      <c r="V15" s="16">
        <v>14.5</v>
      </c>
      <c r="W15" s="139">
        <v>1181.0999999999999</v>
      </c>
      <c r="X15" s="16">
        <v>-4.9000000000000004</v>
      </c>
      <c r="Y15" s="16">
        <v>13.2</v>
      </c>
      <c r="Z15" s="16">
        <v>1066.7</v>
      </c>
      <c r="AA15" s="15">
        <v>-2.7</v>
      </c>
      <c r="AB15" s="16">
        <v>12.6</v>
      </c>
      <c r="AC15" s="101">
        <v>1015.7</v>
      </c>
      <c r="AD15" s="16">
        <v>-12.4</v>
      </c>
      <c r="AE15" s="20">
        <v>9</v>
      </c>
      <c r="AF15" s="16">
        <v>10.9</v>
      </c>
      <c r="AG15" s="101">
        <v>879</v>
      </c>
      <c r="AH15" s="16">
        <v>-4.9000000000000004</v>
      </c>
      <c r="AI15" s="16"/>
      <c r="AJ15" s="151">
        <f>AJ14+(AJ17-AJ14)/3</f>
        <v>839.73333333333335</v>
      </c>
      <c r="AK15" s="16"/>
      <c r="AL15" s="16">
        <v>10.8</v>
      </c>
      <c r="AM15" s="101">
        <v>864</v>
      </c>
      <c r="AN15" s="16">
        <v>3</v>
      </c>
    </row>
    <row r="16" spans="1:40" x14ac:dyDescent="0.2">
      <c r="A16" s="20">
        <v>10</v>
      </c>
      <c r="B16" s="16">
        <v>11.6</v>
      </c>
      <c r="C16" s="112">
        <v>957.8</v>
      </c>
      <c r="D16" s="16">
        <v>3.9</v>
      </c>
      <c r="E16" s="15"/>
      <c r="F16" s="151">
        <f>F15+(F17-F15)/3</f>
        <v>1010.5</v>
      </c>
      <c r="G16" s="16"/>
      <c r="H16" s="16"/>
      <c r="I16" s="151">
        <f>I15+(I17-I15)/2</f>
        <v>1028.25</v>
      </c>
      <c r="J16" s="16"/>
      <c r="K16" s="74">
        <v>10</v>
      </c>
      <c r="L16" s="15">
        <v>12.8</v>
      </c>
      <c r="M16" s="101">
        <v>1043.4000000000001</v>
      </c>
      <c r="N16" s="15">
        <v>3.2</v>
      </c>
      <c r="O16" s="15"/>
      <c r="P16" s="151">
        <f>P15+(P19-P15)/4</f>
        <v>1037.4750000000001</v>
      </c>
      <c r="Q16" s="16"/>
      <c r="R16" s="16">
        <v>14.2</v>
      </c>
      <c r="S16" s="101">
        <v>1159.5</v>
      </c>
      <c r="T16" s="16">
        <v>20.8</v>
      </c>
      <c r="U16" s="20">
        <v>10</v>
      </c>
      <c r="V16" s="16">
        <v>14.5</v>
      </c>
      <c r="W16" s="101">
        <v>1180.9000000000001</v>
      </c>
      <c r="X16" s="16">
        <v>-0.2</v>
      </c>
      <c r="Y16" s="16"/>
      <c r="Z16" s="151">
        <f>Z15+(Z18-Z15)/3</f>
        <v>1065.5333333333333</v>
      </c>
      <c r="AA16" s="16"/>
      <c r="AB16" s="16">
        <v>12.5</v>
      </c>
      <c r="AC16" s="101">
        <v>1013.7</v>
      </c>
      <c r="AD16" s="16">
        <v>-2</v>
      </c>
      <c r="AE16" s="20">
        <v>10</v>
      </c>
      <c r="AF16" s="16">
        <v>10.9</v>
      </c>
      <c r="AG16" s="101">
        <v>878.1</v>
      </c>
      <c r="AH16" s="16">
        <v>-0.9</v>
      </c>
      <c r="AI16" s="16"/>
      <c r="AJ16" s="151">
        <f>AJ15+(AJ17-AJ15)/3</f>
        <v>839.48888888888894</v>
      </c>
      <c r="AK16" s="16"/>
      <c r="AL16" s="16">
        <v>10.8</v>
      </c>
      <c r="AM16" s="16">
        <v>868</v>
      </c>
      <c r="AN16" s="16">
        <v>4</v>
      </c>
    </row>
    <row r="17" spans="1:40" x14ac:dyDescent="0.2">
      <c r="A17" s="20">
        <v>11</v>
      </c>
      <c r="B17" s="16">
        <v>11.7</v>
      </c>
      <c r="C17" s="16">
        <v>964</v>
      </c>
      <c r="D17" s="16">
        <v>6.2</v>
      </c>
      <c r="E17" s="15">
        <v>12.2</v>
      </c>
      <c r="F17" s="101">
        <v>1010.9</v>
      </c>
      <c r="G17" s="16">
        <v>0.9</v>
      </c>
      <c r="H17" s="16">
        <v>12.6</v>
      </c>
      <c r="I17" s="16">
        <v>1027</v>
      </c>
      <c r="J17" s="16">
        <v>-5</v>
      </c>
      <c r="K17" s="74">
        <v>11</v>
      </c>
      <c r="L17" s="15">
        <v>12.8</v>
      </c>
      <c r="M17" s="16">
        <v>1043.9000000000001</v>
      </c>
      <c r="N17" s="16">
        <v>0.5</v>
      </c>
      <c r="O17" s="15"/>
      <c r="P17" s="151">
        <f>P16+(P19-P16)/4</f>
        <v>1037.98125</v>
      </c>
      <c r="Q17" s="16"/>
      <c r="R17" s="16">
        <v>14.3</v>
      </c>
      <c r="S17" s="101">
        <v>1168.4000000000001</v>
      </c>
      <c r="T17" s="16">
        <v>8.9</v>
      </c>
      <c r="U17" s="20">
        <v>11</v>
      </c>
      <c r="V17" s="16">
        <v>14.6</v>
      </c>
      <c r="W17" s="97">
        <v>1177.7</v>
      </c>
      <c r="X17" s="16">
        <v>-3.2</v>
      </c>
      <c r="Y17" s="16"/>
      <c r="Z17" s="151">
        <f>Z16+(Z18-Z16)/3</f>
        <v>1064.7555555555555</v>
      </c>
      <c r="AA17" s="15"/>
      <c r="AB17" s="16">
        <v>12.5</v>
      </c>
      <c r="AC17" s="101">
        <v>1007.7</v>
      </c>
      <c r="AD17" s="16">
        <v>-6</v>
      </c>
      <c r="AE17" s="20">
        <v>11</v>
      </c>
      <c r="AF17" s="16">
        <v>10.8</v>
      </c>
      <c r="AG17" s="15">
        <v>872.9</v>
      </c>
      <c r="AH17" s="16">
        <v>-5.2</v>
      </c>
      <c r="AI17" s="16">
        <v>10.4</v>
      </c>
      <c r="AJ17" s="101">
        <v>839</v>
      </c>
      <c r="AK17" s="16">
        <v>-1.1000000000000001</v>
      </c>
      <c r="AL17" s="16">
        <v>10.8</v>
      </c>
      <c r="AM17" s="101">
        <v>867.7</v>
      </c>
      <c r="AN17" s="16">
        <v>-0.3</v>
      </c>
    </row>
    <row r="18" spans="1:40" x14ac:dyDescent="0.2">
      <c r="A18" s="20">
        <v>12</v>
      </c>
      <c r="B18" s="16"/>
      <c r="C18" s="151">
        <f>C17+(C20-C17)/3</f>
        <v>965</v>
      </c>
      <c r="D18" s="16"/>
      <c r="E18" s="16">
        <v>12.2</v>
      </c>
      <c r="F18" s="101">
        <v>1012.4</v>
      </c>
      <c r="G18" s="16">
        <v>1.5</v>
      </c>
      <c r="H18" s="16">
        <v>12.6</v>
      </c>
      <c r="I18" s="127">
        <v>1026.9000000000001</v>
      </c>
      <c r="J18" s="16">
        <v>-0.1</v>
      </c>
      <c r="K18" s="74">
        <v>12</v>
      </c>
      <c r="L18" s="15">
        <v>12.7</v>
      </c>
      <c r="M18" s="16">
        <v>1043.7</v>
      </c>
      <c r="N18" s="15">
        <v>-0.2</v>
      </c>
      <c r="O18" s="16"/>
      <c r="P18" s="151">
        <f>P17+(P19-P17)/4</f>
        <v>1038.3609375000001</v>
      </c>
      <c r="Q18" s="16"/>
      <c r="R18" s="14"/>
      <c r="S18" s="133">
        <f>S17+(S19-S17)/2</f>
        <v>1171.45</v>
      </c>
      <c r="T18" s="14"/>
      <c r="U18" s="20">
        <v>12</v>
      </c>
      <c r="V18" s="16">
        <v>14.5</v>
      </c>
      <c r="W18" s="97">
        <v>1173.3</v>
      </c>
      <c r="X18" s="16">
        <v>-4.4000000000000004</v>
      </c>
      <c r="Y18" s="16">
        <v>13.1</v>
      </c>
      <c r="Z18" s="101">
        <v>1063.2</v>
      </c>
      <c r="AA18" s="16">
        <v>-3.5</v>
      </c>
      <c r="AB18" s="16">
        <v>12.5</v>
      </c>
      <c r="AC18" s="48">
        <v>1005.9</v>
      </c>
      <c r="AD18" s="16">
        <v>-1.8</v>
      </c>
      <c r="AE18" s="20">
        <v>12</v>
      </c>
      <c r="AF18" s="16"/>
      <c r="AG18" s="151">
        <f>AG17+(AG20-AG17)/3</f>
        <v>870.36666666666667</v>
      </c>
      <c r="AH18" s="16"/>
      <c r="AI18" s="16">
        <v>10.4</v>
      </c>
      <c r="AJ18" s="101">
        <v>840.9</v>
      </c>
      <c r="AK18" s="16">
        <v>1.9</v>
      </c>
      <c r="AL18" s="16">
        <v>10.8</v>
      </c>
      <c r="AM18" s="101">
        <v>869.5</v>
      </c>
      <c r="AN18" s="16">
        <v>1.8</v>
      </c>
    </row>
    <row r="19" spans="1:40" x14ac:dyDescent="0.2">
      <c r="A19" s="20">
        <v>13</v>
      </c>
      <c r="B19" s="16"/>
      <c r="C19" s="151">
        <f>C18+(C20-C18)/3</f>
        <v>965.66666666666663</v>
      </c>
      <c r="D19" s="16"/>
      <c r="E19" s="16">
        <v>12.3</v>
      </c>
      <c r="F19" s="101">
        <v>1018.8</v>
      </c>
      <c r="G19" s="16">
        <v>6.4</v>
      </c>
      <c r="H19" s="16">
        <v>12.5</v>
      </c>
      <c r="I19" s="127">
        <v>1029</v>
      </c>
      <c r="J19" s="16">
        <v>2.1</v>
      </c>
      <c r="K19" s="74">
        <v>13</v>
      </c>
      <c r="L19" s="15"/>
      <c r="M19" s="151">
        <f>M18+(M21-M18)/3</f>
        <v>1043.8333333333333</v>
      </c>
      <c r="N19" s="16"/>
      <c r="O19" s="16">
        <v>12.7</v>
      </c>
      <c r="P19" s="101">
        <v>1039.5</v>
      </c>
      <c r="Q19" s="16">
        <v>3.6</v>
      </c>
      <c r="R19" s="16">
        <v>14.4</v>
      </c>
      <c r="S19" s="101">
        <v>1174.5</v>
      </c>
      <c r="T19" s="16">
        <v>6.4</v>
      </c>
      <c r="U19" s="20">
        <v>13</v>
      </c>
      <c r="V19" s="16"/>
      <c r="W19" s="188">
        <f>W18+(W21-W18)/3</f>
        <v>1169.9666666666667</v>
      </c>
      <c r="X19" s="16"/>
      <c r="Y19" s="15">
        <v>13.1</v>
      </c>
      <c r="Z19" s="101">
        <v>1061.3</v>
      </c>
      <c r="AA19" s="16">
        <v>-1.9</v>
      </c>
      <c r="AB19" s="16">
        <v>12.5</v>
      </c>
      <c r="AC19" s="16">
        <v>1007.2</v>
      </c>
      <c r="AD19" s="16">
        <v>1.3</v>
      </c>
      <c r="AE19" s="20">
        <v>13</v>
      </c>
      <c r="AF19" s="16"/>
      <c r="AG19" s="151">
        <f>AG18+(AG20-AG18)/3</f>
        <v>868.67777777777781</v>
      </c>
      <c r="AH19" s="16"/>
      <c r="AI19" s="16">
        <v>10.4</v>
      </c>
      <c r="AJ19" s="101">
        <v>841.2</v>
      </c>
      <c r="AK19" s="16">
        <v>0.3</v>
      </c>
      <c r="AL19" s="15">
        <v>10.8</v>
      </c>
      <c r="AM19" s="15">
        <v>870.3</v>
      </c>
      <c r="AN19" s="16">
        <v>0.8</v>
      </c>
    </row>
    <row r="20" spans="1:40" x14ac:dyDescent="0.2">
      <c r="A20" s="20">
        <v>14</v>
      </c>
      <c r="B20" s="101">
        <v>11.7</v>
      </c>
      <c r="C20" s="101">
        <v>967</v>
      </c>
      <c r="D20" s="101"/>
      <c r="E20" s="16">
        <v>12.3</v>
      </c>
      <c r="F20" s="101">
        <v>1020</v>
      </c>
      <c r="G20" s="16">
        <v>1.2</v>
      </c>
      <c r="H20" s="16">
        <v>12.5</v>
      </c>
      <c r="I20" s="127">
        <v>1029.3</v>
      </c>
      <c r="J20" s="16">
        <v>0.3</v>
      </c>
      <c r="K20" s="74">
        <v>14</v>
      </c>
      <c r="L20" s="15"/>
      <c r="M20" s="151">
        <f>M19+(M21-M19)/2</f>
        <v>1043.9666666666667</v>
      </c>
      <c r="N20" s="15"/>
      <c r="O20" s="16">
        <v>12.7</v>
      </c>
      <c r="P20" s="101">
        <v>1039.7</v>
      </c>
      <c r="Q20" s="16">
        <v>0.2</v>
      </c>
      <c r="R20" s="15">
        <v>14.4</v>
      </c>
      <c r="S20" s="16">
        <v>1178.3</v>
      </c>
      <c r="T20" s="15">
        <v>3.8</v>
      </c>
      <c r="U20" s="20">
        <v>14</v>
      </c>
      <c r="V20" s="16"/>
      <c r="W20" s="151">
        <f>W19+(W21-W19)/2</f>
        <v>1166.6333333333332</v>
      </c>
      <c r="X20" s="16"/>
      <c r="Y20" s="15">
        <v>13.1</v>
      </c>
      <c r="Z20" s="101">
        <v>1060.7</v>
      </c>
      <c r="AA20" s="16">
        <v>-0.6</v>
      </c>
      <c r="AB20" s="16"/>
      <c r="AC20" s="151">
        <f>AC19+(AC22-AC19)/3</f>
        <v>1003.1333333333333</v>
      </c>
      <c r="AD20" s="16"/>
      <c r="AE20" s="20">
        <v>14</v>
      </c>
      <c r="AF20" s="16">
        <v>10.7</v>
      </c>
      <c r="AG20" s="101">
        <v>865.3</v>
      </c>
      <c r="AH20" s="16">
        <v>-7.6</v>
      </c>
      <c r="AI20" s="16">
        <v>10.4</v>
      </c>
      <c r="AJ20" s="113">
        <v>841.2</v>
      </c>
      <c r="AK20" s="16"/>
      <c r="AL20" s="15"/>
      <c r="AM20" s="151">
        <f>AM19+(AM22-AM19)/3</f>
        <v>871.4</v>
      </c>
      <c r="AN20" s="16"/>
    </row>
    <row r="21" spans="1:40" x14ac:dyDescent="0.2">
      <c r="A21" s="20">
        <v>15</v>
      </c>
      <c r="B21" s="101">
        <v>11.7</v>
      </c>
      <c r="C21" s="101">
        <v>968</v>
      </c>
      <c r="D21" s="101">
        <v>1</v>
      </c>
      <c r="E21" s="16">
        <v>12.3</v>
      </c>
      <c r="F21" s="16">
        <v>1020.7</v>
      </c>
      <c r="G21" s="16">
        <v>0.7</v>
      </c>
      <c r="H21" s="16">
        <v>12.5</v>
      </c>
      <c r="I21" s="127">
        <v>1031.5999999999999</v>
      </c>
      <c r="J21" s="16">
        <v>2.2999999999999998</v>
      </c>
      <c r="K21" s="74">
        <v>15</v>
      </c>
      <c r="L21" s="15">
        <v>12.7</v>
      </c>
      <c r="M21" s="101">
        <v>1044.0999999999999</v>
      </c>
      <c r="N21" s="16">
        <v>0.4</v>
      </c>
      <c r="O21" s="15">
        <v>12.7</v>
      </c>
      <c r="P21" s="134">
        <v>1043.3</v>
      </c>
      <c r="Q21" s="16">
        <v>3.6</v>
      </c>
      <c r="R21" s="16"/>
      <c r="S21" s="151">
        <f>S20+(S23-S20)/3</f>
        <v>1180.3</v>
      </c>
      <c r="T21" s="16"/>
      <c r="U21" s="20">
        <v>15</v>
      </c>
      <c r="V21" s="16">
        <v>14.3</v>
      </c>
      <c r="W21" s="101">
        <v>1163.3</v>
      </c>
      <c r="X21" s="16">
        <v>-10</v>
      </c>
      <c r="Y21" s="16">
        <v>13.1</v>
      </c>
      <c r="Z21" s="101">
        <v>1060.8</v>
      </c>
      <c r="AA21" s="16">
        <v>0.1</v>
      </c>
      <c r="AB21" s="16"/>
      <c r="AC21" s="151">
        <f>AC20+(AC22-AC20)/3</f>
        <v>1000.4222222222222</v>
      </c>
      <c r="AD21" s="16"/>
      <c r="AE21" s="112">
        <v>15</v>
      </c>
      <c r="AF21" s="16">
        <v>10.6</v>
      </c>
      <c r="AG21" s="101">
        <v>859.4</v>
      </c>
      <c r="AH21" s="16">
        <v>-5.9</v>
      </c>
      <c r="AI21" s="16">
        <v>10.4</v>
      </c>
      <c r="AJ21" s="16">
        <v>837.3</v>
      </c>
      <c r="AK21" s="16">
        <v>-3.9</v>
      </c>
      <c r="AL21" s="16"/>
      <c r="AM21" s="151">
        <f>AM20+(AM22-AM20)/3</f>
        <v>872.13333333333333</v>
      </c>
      <c r="AN21" s="16"/>
    </row>
    <row r="22" spans="1:40" x14ac:dyDescent="0.2">
      <c r="A22" s="20">
        <v>16</v>
      </c>
      <c r="B22" s="101">
        <v>11.8</v>
      </c>
      <c r="C22" s="101">
        <v>972.5</v>
      </c>
      <c r="D22" s="101">
        <v>4.5</v>
      </c>
      <c r="E22" s="15"/>
      <c r="F22" s="151">
        <f>F21+(F24-F21)/3</f>
        <v>1020.5666666666667</v>
      </c>
      <c r="G22" s="16"/>
      <c r="H22" s="16"/>
      <c r="I22" s="151">
        <f>I21+(I24-I21)/3</f>
        <v>1031.7666666666667</v>
      </c>
      <c r="J22" s="16"/>
      <c r="K22" s="74">
        <v>16</v>
      </c>
      <c r="L22" s="15">
        <v>12.7</v>
      </c>
      <c r="M22" s="113">
        <v>1044.9000000000001</v>
      </c>
      <c r="N22" s="15">
        <v>0.8</v>
      </c>
      <c r="O22" s="15">
        <v>12.7</v>
      </c>
      <c r="P22" s="16">
        <v>1045.5</v>
      </c>
      <c r="Q22" s="16">
        <v>2.2000000000000002</v>
      </c>
      <c r="R22" s="16"/>
      <c r="S22" s="88">
        <f>S21+(S23-S21)/3</f>
        <v>1181.6333333333332</v>
      </c>
      <c r="T22" s="16"/>
      <c r="U22" s="20">
        <v>16</v>
      </c>
      <c r="V22" s="16">
        <v>14.3</v>
      </c>
      <c r="W22" s="101">
        <v>1158.7</v>
      </c>
      <c r="X22" s="16">
        <v>-4.5999999999999996</v>
      </c>
      <c r="Y22" s="16">
        <v>13.1</v>
      </c>
      <c r="Z22" s="16">
        <v>1056.7</v>
      </c>
      <c r="AA22" s="16">
        <v>-4.0999999999999996</v>
      </c>
      <c r="AB22" s="16">
        <v>12.3</v>
      </c>
      <c r="AC22" s="101">
        <v>995</v>
      </c>
      <c r="AD22" s="16">
        <v>-12.2</v>
      </c>
      <c r="AE22" s="20">
        <v>16</v>
      </c>
      <c r="AF22" s="16">
        <v>10.7</v>
      </c>
      <c r="AG22" s="101">
        <v>861.5</v>
      </c>
      <c r="AH22" s="16">
        <v>2.1</v>
      </c>
      <c r="AI22" s="16"/>
      <c r="AJ22" s="151">
        <f>AJ21+(AJ24-AJ21)/3</f>
        <v>836.8</v>
      </c>
      <c r="AK22" s="16"/>
      <c r="AL22" s="16">
        <v>10.9</v>
      </c>
      <c r="AM22" s="101">
        <v>873.6</v>
      </c>
      <c r="AN22" s="16">
        <v>3.3</v>
      </c>
    </row>
    <row r="23" spans="1:40" x14ac:dyDescent="0.2">
      <c r="A23" s="20">
        <v>17</v>
      </c>
      <c r="B23" s="101">
        <v>11.8</v>
      </c>
      <c r="C23" s="101">
        <v>973.8</v>
      </c>
      <c r="D23" s="101">
        <v>1.3</v>
      </c>
      <c r="E23" s="16"/>
      <c r="F23" s="151">
        <f>F22+(F24-F22)/3</f>
        <v>1020.4777777777778</v>
      </c>
      <c r="G23" s="16"/>
      <c r="H23" s="16"/>
      <c r="I23" s="151">
        <f>I22+(I24-I22)/3</f>
        <v>1031.8777777777777</v>
      </c>
      <c r="J23" s="16"/>
      <c r="K23" s="74">
        <v>17</v>
      </c>
      <c r="L23" s="15">
        <v>12.8</v>
      </c>
      <c r="M23" s="101">
        <v>1046.7</v>
      </c>
      <c r="N23" s="15">
        <v>1.8</v>
      </c>
      <c r="O23" s="16">
        <v>12.8</v>
      </c>
      <c r="P23" s="16">
        <v>1048.8</v>
      </c>
      <c r="Q23" s="16">
        <v>3.3</v>
      </c>
      <c r="R23" s="16">
        <v>14.5</v>
      </c>
      <c r="S23" s="189">
        <v>1184.3</v>
      </c>
      <c r="T23" s="16">
        <v>6</v>
      </c>
      <c r="U23" s="20">
        <v>17</v>
      </c>
      <c r="V23" s="16">
        <v>14.3</v>
      </c>
      <c r="W23" s="101">
        <v>1156.3</v>
      </c>
      <c r="X23" s="16">
        <v>-2.4</v>
      </c>
      <c r="Y23" s="16"/>
      <c r="Z23" s="151">
        <f>Z22+(Z25-Z22)/3</f>
        <v>1053.6000000000001</v>
      </c>
      <c r="AA23" s="16"/>
      <c r="AB23" s="16">
        <v>12.3</v>
      </c>
      <c r="AC23" s="101">
        <v>992.1</v>
      </c>
      <c r="AD23" s="16">
        <v>-5.9</v>
      </c>
      <c r="AE23" s="20">
        <v>17</v>
      </c>
      <c r="AF23" s="16">
        <v>10.7</v>
      </c>
      <c r="AG23" s="48">
        <v>862.9</v>
      </c>
      <c r="AH23" s="101">
        <v>1.4</v>
      </c>
      <c r="AI23" s="16"/>
      <c r="AJ23" s="151">
        <f>AJ22+(AJ24-AJ22)/3</f>
        <v>836.46666666666658</v>
      </c>
      <c r="AK23" s="16"/>
      <c r="AL23" s="101">
        <v>10.9</v>
      </c>
      <c r="AM23" s="101">
        <v>879.2</v>
      </c>
      <c r="AN23" s="101">
        <v>5.6</v>
      </c>
    </row>
    <row r="24" spans="1:40" x14ac:dyDescent="0.2">
      <c r="A24" s="20">
        <v>18</v>
      </c>
      <c r="B24" s="101">
        <v>11.8</v>
      </c>
      <c r="C24" s="101">
        <v>975.3</v>
      </c>
      <c r="D24" s="101">
        <v>1.5</v>
      </c>
      <c r="E24" s="15">
        <v>12.3</v>
      </c>
      <c r="F24" s="101">
        <v>1020.3</v>
      </c>
      <c r="G24" s="16">
        <v>-0.3</v>
      </c>
      <c r="H24" s="16">
        <v>12.5</v>
      </c>
      <c r="I24" s="101">
        <v>1032.0999999999999</v>
      </c>
      <c r="J24" s="16">
        <v>0.5</v>
      </c>
      <c r="K24" s="74">
        <v>18</v>
      </c>
      <c r="L24" s="15">
        <v>12.7</v>
      </c>
      <c r="M24" s="16">
        <v>1044.2</v>
      </c>
      <c r="N24" s="16">
        <v>-2.5</v>
      </c>
      <c r="O24" s="16"/>
      <c r="P24" s="151">
        <f>P23+(P26-P23)/3</f>
        <v>1049.3999999999999</v>
      </c>
      <c r="Q24" s="16"/>
      <c r="R24" s="16">
        <v>14.6</v>
      </c>
      <c r="S24" s="48">
        <v>1189.5999999999999</v>
      </c>
      <c r="T24" s="16">
        <v>5.3</v>
      </c>
      <c r="U24" s="20">
        <v>18</v>
      </c>
      <c r="V24" s="16">
        <v>14.2</v>
      </c>
      <c r="W24" s="48">
        <v>1151.7</v>
      </c>
      <c r="X24" s="16">
        <v>-4.5999999999999996</v>
      </c>
      <c r="Y24" s="16"/>
      <c r="Z24" s="151">
        <f>Z23+(Z25-Z23)/3</f>
        <v>1051.5333333333335</v>
      </c>
      <c r="AA24" s="16"/>
      <c r="AB24" s="16">
        <v>12.2</v>
      </c>
      <c r="AC24" s="101">
        <v>983.3</v>
      </c>
      <c r="AD24" s="16">
        <v>-8.8000000000000007</v>
      </c>
      <c r="AE24" s="20">
        <v>18</v>
      </c>
      <c r="AF24" s="16">
        <v>10.6</v>
      </c>
      <c r="AG24" s="16">
        <v>860</v>
      </c>
      <c r="AH24" s="16">
        <v>-2.9</v>
      </c>
      <c r="AI24" s="16">
        <v>10.3</v>
      </c>
      <c r="AJ24" s="101">
        <v>835.8</v>
      </c>
      <c r="AK24" s="16">
        <v>-1.5</v>
      </c>
      <c r="AL24" s="101">
        <v>11</v>
      </c>
      <c r="AM24" s="101">
        <v>881.3</v>
      </c>
      <c r="AN24" s="101">
        <v>2.1</v>
      </c>
    </row>
    <row r="25" spans="1:40" x14ac:dyDescent="0.2">
      <c r="A25" s="20">
        <v>19</v>
      </c>
      <c r="B25" s="101"/>
      <c r="C25" s="151">
        <f>C24+(C27-C24)/3</f>
        <v>976.5333333333333</v>
      </c>
      <c r="D25" s="101"/>
      <c r="E25" s="15">
        <v>12.4</v>
      </c>
      <c r="F25" s="101">
        <v>1023.3</v>
      </c>
      <c r="G25" s="16">
        <v>3</v>
      </c>
      <c r="H25" s="16">
        <v>12.6</v>
      </c>
      <c r="I25" s="127">
        <v>1031.2</v>
      </c>
      <c r="J25" s="16">
        <v>-0.3</v>
      </c>
      <c r="K25" s="74">
        <v>19</v>
      </c>
      <c r="L25" s="15">
        <v>12.7</v>
      </c>
      <c r="M25" s="16">
        <v>1044.3</v>
      </c>
      <c r="N25" s="15">
        <v>0.2</v>
      </c>
      <c r="O25" s="16"/>
      <c r="P25" s="133">
        <f>P24+(P26-P24)/3</f>
        <v>1049.8</v>
      </c>
      <c r="Q25" s="16"/>
      <c r="R25" s="15">
        <v>14.7</v>
      </c>
      <c r="S25" s="101">
        <v>1193.5</v>
      </c>
      <c r="T25" s="71">
        <v>3.9</v>
      </c>
      <c r="U25" s="20">
        <v>19</v>
      </c>
      <c r="V25" s="16">
        <v>14.2</v>
      </c>
      <c r="W25" s="16">
        <v>1150.4000000000001</v>
      </c>
      <c r="X25" s="16">
        <v>-1.3</v>
      </c>
      <c r="Y25" s="16">
        <v>13</v>
      </c>
      <c r="Z25" s="101">
        <v>1047.4000000000001</v>
      </c>
      <c r="AA25" s="16">
        <v>-9.3000000000000007</v>
      </c>
      <c r="AB25" s="16">
        <v>12.1</v>
      </c>
      <c r="AC25" s="101">
        <v>979.4</v>
      </c>
      <c r="AD25" s="16">
        <v>-3.9</v>
      </c>
      <c r="AE25" s="20">
        <v>19</v>
      </c>
      <c r="AF25" s="16"/>
      <c r="AG25" s="151">
        <f>AG24+(AG27-AG24)/3</f>
        <v>858.36666666666667</v>
      </c>
      <c r="AH25" s="16"/>
      <c r="AI25" s="16">
        <v>10.4</v>
      </c>
      <c r="AJ25" s="101">
        <v>841.7</v>
      </c>
      <c r="AK25" s="16">
        <v>5.9</v>
      </c>
      <c r="AL25" s="101">
        <v>11</v>
      </c>
      <c r="AM25" s="101">
        <v>882.5</v>
      </c>
      <c r="AN25" s="101">
        <v>1.2</v>
      </c>
    </row>
    <row r="26" spans="1:40" x14ac:dyDescent="0.2">
      <c r="A26" s="20">
        <v>20</v>
      </c>
      <c r="B26" s="101"/>
      <c r="C26" s="151">
        <f>C25+(C27-C25)/3</f>
        <v>977.3555555555555</v>
      </c>
      <c r="D26" s="101"/>
      <c r="E26" s="16">
        <v>12.4</v>
      </c>
      <c r="F26" s="101">
        <v>1022.7</v>
      </c>
      <c r="G26" s="16">
        <v>0.6</v>
      </c>
      <c r="H26" s="16">
        <v>12.6</v>
      </c>
      <c r="I26" s="127">
        <v>1032.8</v>
      </c>
      <c r="J26" s="16">
        <v>1.6</v>
      </c>
      <c r="K26" s="74">
        <v>20</v>
      </c>
      <c r="L26" s="15"/>
      <c r="M26" s="151">
        <f>M28+(M25-M28)/3</f>
        <v>1043.8333333333333</v>
      </c>
      <c r="N26" s="16"/>
      <c r="O26" s="16">
        <v>12.8</v>
      </c>
      <c r="P26" s="101">
        <v>1050.5999999999999</v>
      </c>
      <c r="Q26" s="16">
        <v>1.8</v>
      </c>
      <c r="R26" s="16">
        <v>14.7</v>
      </c>
      <c r="S26" s="16">
        <v>1194.9000000000001</v>
      </c>
      <c r="T26" s="16">
        <v>1.4</v>
      </c>
      <c r="U26" s="20">
        <v>20</v>
      </c>
      <c r="V26" s="16"/>
      <c r="W26" s="151">
        <f>W25+(W28-W25)/3</f>
        <v>1145.1666666666667</v>
      </c>
      <c r="X26" s="16"/>
      <c r="Y26" s="16">
        <v>13</v>
      </c>
      <c r="Z26" s="101">
        <v>1047.2</v>
      </c>
      <c r="AA26" s="15">
        <v>-0.2</v>
      </c>
      <c r="AB26" s="16">
        <v>12</v>
      </c>
      <c r="AC26" s="16">
        <v>973</v>
      </c>
      <c r="AD26" s="16">
        <v>-6.4</v>
      </c>
      <c r="AE26" s="20">
        <v>20</v>
      </c>
      <c r="AF26" s="16"/>
      <c r="AG26" s="151">
        <f>AG25+(AG27-AG25)/3</f>
        <v>857.27777777777783</v>
      </c>
      <c r="AH26" s="16"/>
      <c r="AI26" s="15">
        <v>10.4</v>
      </c>
      <c r="AJ26" s="101">
        <v>842</v>
      </c>
      <c r="AK26" s="15">
        <v>0.3</v>
      </c>
      <c r="AL26" s="101">
        <v>11.1</v>
      </c>
      <c r="AM26" s="101">
        <v>884</v>
      </c>
      <c r="AN26" s="112">
        <v>1.5</v>
      </c>
    </row>
    <row r="27" spans="1:40" x14ac:dyDescent="0.2">
      <c r="A27" s="20">
        <v>21</v>
      </c>
      <c r="B27" s="101">
        <v>11.9</v>
      </c>
      <c r="C27" s="101">
        <v>979</v>
      </c>
      <c r="D27" s="101">
        <v>3.7</v>
      </c>
      <c r="E27" s="16">
        <v>12.5</v>
      </c>
      <c r="F27" s="16">
        <v>1026.3</v>
      </c>
      <c r="G27" s="16">
        <v>3.6</v>
      </c>
      <c r="H27" s="16">
        <v>12.6</v>
      </c>
      <c r="I27" s="127">
        <v>1032.0999999999999</v>
      </c>
      <c r="J27" s="16">
        <v>-0.7</v>
      </c>
      <c r="K27" s="74">
        <v>21</v>
      </c>
      <c r="L27" s="15"/>
      <c r="M27" s="151">
        <f>M28+(M26-M28)/2</f>
        <v>1043.7166666666667</v>
      </c>
      <c r="N27" s="15"/>
      <c r="O27" s="16">
        <v>12.9</v>
      </c>
      <c r="P27" s="101">
        <v>1053.4000000000001</v>
      </c>
      <c r="Q27" s="16"/>
      <c r="R27" s="16">
        <v>14.7</v>
      </c>
      <c r="S27" s="16">
        <v>1198.5999999999999</v>
      </c>
      <c r="T27" s="16">
        <v>3.7</v>
      </c>
      <c r="U27" s="20">
        <v>21</v>
      </c>
      <c r="V27" s="16"/>
      <c r="W27" s="140">
        <f>W26+(W28-W26)/3</f>
        <v>1141.6777777777779</v>
      </c>
      <c r="X27" s="16"/>
      <c r="Y27" s="16">
        <v>13</v>
      </c>
      <c r="Z27" s="101">
        <v>1050.2</v>
      </c>
      <c r="AA27" s="16">
        <v>3</v>
      </c>
      <c r="AB27" s="16"/>
      <c r="AC27" s="151">
        <f>AC26+(AC29-AC26)/3</f>
        <v>969.4</v>
      </c>
      <c r="AD27" s="16"/>
      <c r="AE27" s="20">
        <v>21</v>
      </c>
      <c r="AF27" s="16">
        <v>10.6</v>
      </c>
      <c r="AG27" s="192">
        <v>855.1</v>
      </c>
      <c r="AH27" s="16">
        <v>-4.9000000000000004</v>
      </c>
      <c r="AI27" s="16">
        <v>10.5</v>
      </c>
      <c r="AJ27" s="101">
        <v>842.1</v>
      </c>
      <c r="AK27" s="16">
        <v>0.1</v>
      </c>
      <c r="AL27" s="101"/>
      <c r="AM27" s="151">
        <f>AM26+(AM29-AM26)/3</f>
        <v>885.5</v>
      </c>
      <c r="AN27" s="112"/>
    </row>
    <row r="28" spans="1:40" x14ac:dyDescent="0.2">
      <c r="A28" s="20">
        <v>22</v>
      </c>
      <c r="B28" s="101">
        <v>11.9</v>
      </c>
      <c r="C28" s="101">
        <v>983.7</v>
      </c>
      <c r="D28" s="101">
        <v>4.7</v>
      </c>
      <c r="E28" s="16">
        <v>12.5</v>
      </c>
      <c r="F28" s="16">
        <v>1026.5999999999999</v>
      </c>
      <c r="G28" s="16">
        <v>0.3</v>
      </c>
      <c r="H28" s="16">
        <v>12.6</v>
      </c>
      <c r="I28" s="127">
        <v>1033.7</v>
      </c>
      <c r="J28" s="16">
        <v>1.6</v>
      </c>
      <c r="K28" s="74">
        <v>22</v>
      </c>
      <c r="L28" s="15">
        <v>12.7</v>
      </c>
      <c r="M28" s="101">
        <v>1043.5999999999999</v>
      </c>
      <c r="N28" s="15">
        <v>-0.7</v>
      </c>
      <c r="O28" s="16">
        <v>12.9</v>
      </c>
      <c r="P28" s="101">
        <v>1055.5</v>
      </c>
      <c r="Q28" s="16">
        <v>2.1</v>
      </c>
      <c r="R28" s="16"/>
      <c r="S28" s="151">
        <f>S27+(S30-S27)/3</f>
        <v>1196.8666666666666</v>
      </c>
      <c r="T28" s="16"/>
      <c r="U28" s="20">
        <v>22</v>
      </c>
      <c r="V28" s="16">
        <v>14</v>
      </c>
      <c r="W28" s="101">
        <v>1134.7</v>
      </c>
      <c r="X28" s="16">
        <v>15.7</v>
      </c>
      <c r="Y28" s="16">
        <v>13</v>
      </c>
      <c r="Z28" s="101">
        <v>1050.2</v>
      </c>
      <c r="AA28" s="16">
        <v>0</v>
      </c>
      <c r="AB28" s="16"/>
      <c r="AC28" s="143">
        <f>AC27+(AC29-AC27)/3</f>
        <v>967</v>
      </c>
      <c r="AD28" s="16"/>
      <c r="AE28" s="20">
        <v>22</v>
      </c>
      <c r="AF28" s="16">
        <v>10.5</v>
      </c>
      <c r="AG28" s="101">
        <v>848.6</v>
      </c>
      <c r="AH28" s="16">
        <v>-6.5</v>
      </c>
      <c r="AI28" s="16">
        <v>10.5</v>
      </c>
      <c r="AJ28" s="48">
        <v>844.1</v>
      </c>
      <c r="AK28" s="16">
        <v>2</v>
      </c>
      <c r="AL28" s="101"/>
      <c r="AM28" s="151">
        <f>AM27+(AM29-AM27)/3</f>
        <v>886.5</v>
      </c>
      <c r="AN28" s="15"/>
    </row>
    <row r="29" spans="1:40" x14ac:dyDescent="0.2">
      <c r="A29" s="20">
        <v>23</v>
      </c>
      <c r="B29" s="101">
        <v>11.9</v>
      </c>
      <c r="C29" s="101">
        <v>987.1</v>
      </c>
      <c r="D29" s="101">
        <v>3.4</v>
      </c>
      <c r="E29" s="16"/>
      <c r="F29" s="151">
        <f>F28+(F31-F28)/3</f>
        <v>1026.8666666666666</v>
      </c>
      <c r="G29" s="15"/>
      <c r="H29" s="16"/>
      <c r="I29" s="151">
        <f>I28+(I31-I28)/3</f>
        <v>1034.3333333333333</v>
      </c>
      <c r="J29" s="16"/>
      <c r="K29" s="74">
        <v>23</v>
      </c>
      <c r="L29" s="15">
        <v>12.7</v>
      </c>
      <c r="M29" s="113">
        <v>1042.5999999999999</v>
      </c>
      <c r="N29" s="16">
        <v>-1</v>
      </c>
      <c r="O29" s="16">
        <v>12.9</v>
      </c>
      <c r="P29" s="16">
        <v>1056.5999999999999</v>
      </c>
      <c r="Q29" s="16">
        <v>1.1000000000000001</v>
      </c>
      <c r="R29" s="16"/>
      <c r="S29" s="151">
        <f>S28+(S30-S28)/3</f>
        <v>1195.711111111111</v>
      </c>
      <c r="T29" s="16"/>
      <c r="U29" s="20">
        <v>23</v>
      </c>
      <c r="V29" s="16">
        <v>13.9</v>
      </c>
      <c r="W29" s="101">
        <v>1128</v>
      </c>
      <c r="X29" s="16">
        <v>-6.7</v>
      </c>
      <c r="Y29" s="16">
        <v>13</v>
      </c>
      <c r="Z29" s="15">
        <v>1048.5999999999999</v>
      </c>
      <c r="AA29" s="15">
        <v>-1.6</v>
      </c>
      <c r="AB29" s="16">
        <v>11.9</v>
      </c>
      <c r="AC29" s="101">
        <v>962.2</v>
      </c>
      <c r="AD29" s="16">
        <v>-10.8</v>
      </c>
      <c r="AE29" s="20">
        <v>23</v>
      </c>
      <c r="AF29" s="16">
        <v>10.5</v>
      </c>
      <c r="AG29" s="101">
        <v>846.7</v>
      </c>
      <c r="AH29" s="16">
        <v>-1.9</v>
      </c>
      <c r="AI29" s="16"/>
      <c r="AJ29" s="151">
        <f>AJ28+(AJ31-AJ28)/3</f>
        <v>844.16666666666663</v>
      </c>
      <c r="AK29" s="16"/>
      <c r="AL29" s="16">
        <v>11.1</v>
      </c>
      <c r="AM29" s="101">
        <v>888.5</v>
      </c>
      <c r="AN29" s="16">
        <v>4.5</v>
      </c>
    </row>
    <row r="30" spans="1:40" x14ac:dyDescent="0.2">
      <c r="A30" s="20">
        <v>24</v>
      </c>
      <c r="B30" s="101">
        <v>11.9</v>
      </c>
      <c r="C30" s="101">
        <v>990.9</v>
      </c>
      <c r="D30" s="101">
        <v>3.8</v>
      </c>
      <c r="E30" s="16"/>
      <c r="F30" s="151">
        <f>F29+(F31-F29)/3</f>
        <v>1027.0444444444445</v>
      </c>
      <c r="G30" s="15"/>
      <c r="H30" s="16"/>
      <c r="I30" s="126">
        <f>I29+(I31-I29)/3</f>
        <v>1034.7555555555555</v>
      </c>
      <c r="J30" s="16"/>
      <c r="K30" s="74">
        <v>24</v>
      </c>
      <c r="L30" s="15">
        <v>12.7</v>
      </c>
      <c r="M30" s="113">
        <v>1041.5999999999999</v>
      </c>
      <c r="N30" s="16">
        <v>-1</v>
      </c>
      <c r="O30" s="16">
        <v>13</v>
      </c>
      <c r="P30" s="16">
        <v>1065.5</v>
      </c>
      <c r="Q30" s="16">
        <v>8.9</v>
      </c>
      <c r="R30" s="16">
        <v>14.7</v>
      </c>
      <c r="S30" s="101">
        <v>1193.4000000000001</v>
      </c>
      <c r="T30" s="16">
        <v>-5.2</v>
      </c>
      <c r="U30" s="20">
        <v>24</v>
      </c>
      <c r="V30" s="16">
        <v>13.9</v>
      </c>
      <c r="W30" s="141">
        <v>1125.2</v>
      </c>
      <c r="X30" s="16">
        <v>-2.8</v>
      </c>
      <c r="Y30" s="15"/>
      <c r="Z30" s="151">
        <f>Z29+(Z32-Z29)/3</f>
        <v>1047.9333333333332</v>
      </c>
      <c r="AA30" s="15"/>
      <c r="AB30" s="16">
        <v>11.8</v>
      </c>
      <c r="AC30" s="101">
        <v>953.9</v>
      </c>
      <c r="AD30" s="16">
        <v>-7.4</v>
      </c>
      <c r="AE30" s="20">
        <v>24</v>
      </c>
      <c r="AF30" s="15">
        <v>10.5</v>
      </c>
      <c r="AG30" s="101">
        <v>849</v>
      </c>
      <c r="AH30" s="16">
        <v>2.2999999999999998</v>
      </c>
      <c r="AI30" s="16"/>
      <c r="AJ30" s="151">
        <f>AJ29+(AJ31-AJ29)/3</f>
        <v>844.21111111111111</v>
      </c>
      <c r="AK30" s="16"/>
      <c r="AL30" s="16">
        <v>11.2</v>
      </c>
      <c r="AM30" s="101">
        <v>892</v>
      </c>
      <c r="AN30" s="15">
        <v>3.5</v>
      </c>
    </row>
    <row r="31" spans="1:40" x14ac:dyDescent="0.2">
      <c r="A31" s="20">
        <v>25</v>
      </c>
      <c r="B31" s="101">
        <v>12</v>
      </c>
      <c r="C31" s="101">
        <v>992.4</v>
      </c>
      <c r="D31" s="101">
        <v>1.5</v>
      </c>
      <c r="E31" s="50">
        <v>12.5</v>
      </c>
      <c r="F31" s="154">
        <v>1027.4000000000001</v>
      </c>
      <c r="G31" s="71"/>
      <c r="H31" s="16">
        <v>12.6</v>
      </c>
      <c r="I31" s="101">
        <v>1035.5999999999999</v>
      </c>
      <c r="J31" s="16">
        <v>1.9</v>
      </c>
      <c r="K31" s="74">
        <v>25</v>
      </c>
      <c r="L31" s="15">
        <v>12.7</v>
      </c>
      <c r="M31" s="16">
        <v>1042.5999999999999</v>
      </c>
      <c r="N31" s="16">
        <v>1</v>
      </c>
      <c r="O31" s="16"/>
      <c r="P31" s="151">
        <f>P30+(P33-P30)/3</f>
        <v>1067.9666666666667</v>
      </c>
      <c r="Q31" s="16"/>
      <c r="R31" s="16">
        <v>14.7</v>
      </c>
      <c r="S31" s="113">
        <v>1193.8</v>
      </c>
      <c r="T31" s="16">
        <v>0.4</v>
      </c>
      <c r="U31" s="20">
        <v>25</v>
      </c>
      <c r="V31" s="65">
        <v>13.9</v>
      </c>
      <c r="W31" s="49">
        <v>1122.4000000000001</v>
      </c>
      <c r="X31" s="65">
        <v>-2.8</v>
      </c>
      <c r="Y31" s="15"/>
      <c r="Z31" s="143">
        <f>Z30+(Z32-Z30)/3</f>
        <v>1047.4888888888888</v>
      </c>
      <c r="AA31" s="15"/>
      <c r="AB31" s="16">
        <v>11.7</v>
      </c>
      <c r="AC31" s="142">
        <v>948.1</v>
      </c>
      <c r="AD31" s="16">
        <v>-5.8</v>
      </c>
      <c r="AE31" s="20">
        <v>25</v>
      </c>
      <c r="AF31" s="15">
        <v>10.5</v>
      </c>
      <c r="AG31" s="101">
        <v>849.7</v>
      </c>
      <c r="AH31" s="16">
        <v>0.7</v>
      </c>
      <c r="AI31" s="16">
        <v>10.5</v>
      </c>
      <c r="AJ31" s="101">
        <v>844.3</v>
      </c>
      <c r="AK31" s="16">
        <v>0.2</v>
      </c>
      <c r="AL31" s="16">
        <v>11.2</v>
      </c>
      <c r="AM31" s="101">
        <v>894</v>
      </c>
      <c r="AN31" s="16">
        <v>2</v>
      </c>
    </row>
    <row r="32" spans="1:40" x14ac:dyDescent="0.2">
      <c r="A32" s="20">
        <v>26</v>
      </c>
      <c r="B32" s="101"/>
      <c r="C32" s="151">
        <f>C31+(C34-C31)/3</f>
        <v>993.4</v>
      </c>
      <c r="D32" s="101"/>
      <c r="E32" s="50">
        <v>12.5</v>
      </c>
      <c r="F32" s="155">
        <v>1031.5</v>
      </c>
      <c r="G32" s="50">
        <v>4.0999999999999996</v>
      </c>
      <c r="H32" s="16">
        <v>12.6</v>
      </c>
      <c r="I32" s="127">
        <v>1036.5999999999999</v>
      </c>
      <c r="J32" s="16">
        <v>1</v>
      </c>
      <c r="K32" s="74">
        <v>26</v>
      </c>
      <c r="L32" s="15">
        <v>12.7</v>
      </c>
      <c r="M32" s="15">
        <v>1043.5</v>
      </c>
      <c r="N32" s="16">
        <v>0.9</v>
      </c>
      <c r="O32" s="15"/>
      <c r="P32" s="151">
        <f>P31+(P33-P31)/3</f>
        <v>1069.6111111111111</v>
      </c>
      <c r="Q32" s="16"/>
      <c r="R32" s="16">
        <v>14.7</v>
      </c>
      <c r="S32" s="113">
        <v>1194.0999999999999</v>
      </c>
      <c r="T32" s="16">
        <v>0.3</v>
      </c>
      <c r="U32" s="20">
        <v>26</v>
      </c>
      <c r="V32" s="16">
        <v>13.8</v>
      </c>
      <c r="W32" s="48">
        <v>1113.2</v>
      </c>
      <c r="X32" s="16">
        <v>-9.1999999999999993</v>
      </c>
      <c r="Y32" s="15">
        <v>12.9</v>
      </c>
      <c r="Z32" s="101">
        <v>1046.5999999999999</v>
      </c>
      <c r="AA32" s="16">
        <v>-2</v>
      </c>
      <c r="AB32" s="16">
        <v>11.7</v>
      </c>
      <c r="AC32" s="101">
        <v>944.5</v>
      </c>
      <c r="AD32" s="16">
        <v>-3.6</v>
      </c>
      <c r="AE32" s="20">
        <v>26</v>
      </c>
      <c r="AF32" s="15"/>
      <c r="AG32" s="151">
        <f>AG31+(AG34-AG31)/3</f>
        <v>849.23333333333335</v>
      </c>
      <c r="AH32" s="16"/>
      <c r="AI32" s="16">
        <v>10.5</v>
      </c>
      <c r="AJ32" s="113">
        <v>845.3</v>
      </c>
      <c r="AK32" s="71">
        <v>1</v>
      </c>
      <c r="AL32" s="16">
        <v>11.2</v>
      </c>
      <c r="AM32" s="101">
        <v>896.4</v>
      </c>
      <c r="AN32" s="15">
        <v>2.4</v>
      </c>
    </row>
    <row r="33" spans="1:40" x14ac:dyDescent="0.2">
      <c r="A33" s="20">
        <v>27</v>
      </c>
      <c r="B33" s="101"/>
      <c r="C33" s="151">
        <f>C32+(C34-C32)/3</f>
        <v>994.06666666666661</v>
      </c>
      <c r="D33" s="101"/>
      <c r="E33" s="16">
        <v>12.5</v>
      </c>
      <c r="F33" s="101">
        <v>1031</v>
      </c>
      <c r="G33" s="16">
        <v>0.5</v>
      </c>
      <c r="H33" s="16">
        <v>12.6</v>
      </c>
      <c r="I33" s="127">
        <v>1037.5999999999999</v>
      </c>
      <c r="J33" s="16">
        <v>1</v>
      </c>
      <c r="K33" s="74">
        <v>27</v>
      </c>
      <c r="L33" s="15"/>
      <c r="M33" s="151">
        <f>M35+(M32-M35)/3</f>
        <v>1042.3</v>
      </c>
      <c r="N33" s="16"/>
      <c r="O33" s="16">
        <v>13.1</v>
      </c>
      <c r="P33" s="101">
        <v>1072.9000000000001</v>
      </c>
      <c r="Q33" s="16">
        <v>7.4</v>
      </c>
      <c r="R33" s="16">
        <v>14.7</v>
      </c>
      <c r="S33" s="16">
        <v>1200.7</v>
      </c>
      <c r="T33" s="16">
        <v>6.6</v>
      </c>
      <c r="U33" s="20">
        <v>27</v>
      </c>
      <c r="V33" s="16"/>
      <c r="W33" s="151">
        <f>W32+(W35-W32)/3</f>
        <v>1109.5333333333333</v>
      </c>
      <c r="X33" s="16"/>
      <c r="Y33" s="16">
        <v>13</v>
      </c>
      <c r="Z33" s="101">
        <v>1047.8</v>
      </c>
      <c r="AA33" s="15">
        <v>1.2</v>
      </c>
      <c r="AB33" s="16">
        <v>11.6</v>
      </c>
      <c r="AC33" s="16">
        <v>937.8</v>
      </c>
      <c r="AD33" s="16">
        <v>-6.7</v>
      </c>
      <c r="AE33" s="20">
        <v>27</v>
      </c>
      <c r="AF33" s="16"/>
      <c r="AG33" s="151">
        <f>AG32+(AG34-AG32)/3</f>
        <v>848.92222222222222</v>
      </c>
      <c r="AH33" s="16"/>
      <c r="AI33" s="15">
        <v>10.5</v>
      </c>
      <c r="AJ33" s="101">
        <v>845.5</v>
      </c>
      <c r="AK33" s="50">
        <v>0.2</v>
      </c>
      <c r="AL33" s="16">
        <v>11.2</v>
      </c>
      <c r="AM33" s="101">
        <v>898.7</v>
      </c>
      <c r="AN33" s="16">
        <v>2.2999999999999998</v>
      </c>
    </row>
    <row r="34" spans="1:40" x14ac:dyDescent="0.2">
      <c r="A34" s="20">
        <v>28</v>
      </c>
      <c r="B34" s="101">
        <v>12</v>
      </c>
      <c r="C34" s="101">
        <v>995.4</v>
      </c>
      <c r="D34" s="101">
        <v>3</v>
      </c>
      <c r="E34" s="16">
        <v>12.5</v>
      </c>
      <c r="F34" s="101">
        <v>1030.3</v>
      </c>
      <c r="G34" s="16">
        <v>-0.7</v>
      </c>
      <c r="H34" s="16">
        <v>12.6</v>
      </c>
      <c r="I34" s="127">
        <v>1038.9000000000001</v>
      </c>
      <c r="J34" s="16">
        <v>1.3</v>
      </c>
      <c r="K34" s="74">
        <v>28</v>
      </c>
      <c r="L34" s="15"/>
      <c r="M34" s="151">
        <f>M35+(M33-M35)/2</f>
        <v>1042</v>
      </c>
      <c r="N34" s="16"/>
      <c r="O34" s="15">
        <v>13.2</v>
      </c>
      <c r="P34" s="101">
        <v>1083.5</v>
      </c>
      <c r="Q34" s="16">
        <v>10.6</v>
      </c>
      <c r="R34" s="16">
        <v>14.8</v>
      </c>
      <c r="S34" s="16">
        <v>1204.3</v>
      </c>
      <c r="T34" s="16">
        <v>3.6</v>
      </c>
      <c r="U34" s="20">
        <v>28</v>
      </c>
      <c r="V34" s="16"/>
      <c r="W34" s="151">
        <f>W33+(W35-W33)/3</f>
        <v>1107.088888888889</v>
      </c>
      <c r="X34" s="16"/>
      <c r="Y34" s="15">
        <v>12.9</v>
      </c>
      <c r="Z34" s="101">
        <v>1045.8</v>
      </c>
      <c r="AA34" s="16">
        <v>-2</v>
      </c>
      <c r="AB34" s="16"/>
      <c r="AC34" s="151">
        <f>AC33+(AC36-AC33)/3</f>
        <v>935.06666666666661</v>
      </c>
      <c r="AD34" s="16"/>
      <c r="AE34" s="20">
        <v>28</v>
      </c>
      <c r="AF34" s="16">
        <v>10.5</v>
      </c>
      <c r="AG34" s="101">
        <v>848.3</v>
      </c>
      <c r="AH34" s="16">
        <v>-1.4</v>
      </c>
      <c r="AI34" s="16">
        <v>10.5</v>
      </c>
      <c r="AJ34" s="101">
        <v>847.3</v>
      </c>
      <c r="AK34" s="50">
        <v>1.8</v>
      </c>
      <c r="AL34" s="15"/>
      <c r="AM34" s="151">
        <f>AM33+(AM36-AM33)/3</f>
        <v>898.9666666666667</v>
      </c>
      <c r="AN34" s="16"/>
    </row>
    <row r="35" spans="1:40" x14ac:dyDescent="0.2">
      <c r="A35" s="20">
        <v>29</v>
      </c>
      <c r="B35" s="101">
        <v>12</v>
      </c>
      <c r="C35" s="101">
        <v>994.6</v>
      </c>
      <c r="D35" s="101">
        <v>-0.8</v>
      </c>
      <c r="E35" s="15"/>
      <c r="F35" s="16"/>
      <c r="G35" s="16"/>
      <c r="H35" s="16">
        <v>12.6</v>
      </c>
      <c r="I35" s="127">
        <v>1039</v>
      </c>
      <c r="J35" s="16">
        <v>0.1</v>
      </c>
      <c r="K35" s="74">
        <v>29</v>
      </c>
      <c r="L35" s="15">
        <v>12.7</v>
      </c>
      <c r="M35" s="101">
        <v>1041.7</v>
      </c>
      <c r="N35" s="16">
        <v>-1.8</v>
      </c>
      <c r="O35" s="15">
        <v>13.4</v>
      </c>
      <c r="P35" s="113">
        <v>1093.9000000000001</v>
      </c>
      <c r="Q35" s="16">
        <v>10.4</v>
      </c>
      <c r="R35" s="16"/>
      <c r="S35" s="151">
        <f>S34+(W7-S34)/3</f>
        <v>1204.8666666666666</v>
      </c>
      <c r="T35" s="16"/>
      <c r="U35" s="20">
        <v>29</v>
      </c>
      <c r="V35" s="16">
        <v>13.6</v>
      </c>
      <c r="W35" s="101">
        <v>1102.2</v>
      </c>
      <c r="X35" s="16">
        <v>-11</v>
      </c>
      <c r="Y35" s="15">
        <v>12.9</v>
      </c>
      <c r="Z35" s="101">
        <v>1045.4000000000001</v>
      </c>
      <c r="AA35" s="16">
        <v>-0.4</v>
      </c>
      <c r="AB35" s="16"/>
      <c r="AC35" s="151">
        <f>AC34+(AC36-AC34)/2</f>
        <v>932.33333333333326</v>
      </c>
      <c r="AD35" s="16"/>
      <c r="AE35" s="20">
        <v>29</v>
      </c>
      <c r="AF35" s="16">
        <v>10.5</v>
      </c>
      <c r="AG35" s="101">
        <v>849.3</v>
      </c>
      <c r="AH35" s="16">
        <v>1</v>
      </c>
      <c r="AI35" s="16">
        <v>10.6</v>
      </c>
      <c r="AJ35" s="16">
        <v>849.9</v>
      </c>
      <c r="AK35" s="16">
        <v>2.6</v>
      </c>
      <c r="AL35" s="16"/>
      <c r="AM35" s="151">
        <f>AM34+(AM36-AM34)/3</f>
        <v>899.1444444444445</v>
      </c>
      <c r="AN35" s="15"/>
    </row>
    <row r="36" spans="1:40" x14ac:dyDescent="0.2">
      <c r="A36" s="20">
        <v>30</v>
      </c>
      <c r="B36" s="101">
        <v>12</v>
      </c>
      <c r="C36" s="101">
        <v>996.9</v>
      </c>
      <c r="D36" s="101">
        <v>2.4</v>
      </c>
      <c r="E36" s="15"/>
      <c r="F36" s="151"/>
      <c r="G36" s="16"/>
      <c r="H36" s="16"/>
      <c r="I36" s="151">
        <v>1039.3</v>
      </c>
      <c r="J36" s="16"/>
      <c r="K36" s="74">
        <v>30</v>
      </c>
      <c r="L36" s="15">
        <v>12.7</v>
      </c>
      <c r="M36" s="101">
        <v>1040.8</v>
      </c>
      <c r="N36" s="16">
        <v>-0.9</v>
      </c>
      <c r="O36" s="16">
        <v>13.4</v>
      </c>
      <c r="P36" s="113">
        <v>1097.8</v>
      </c>
      <c r="Q36" s="16">
        <v>3.9</v>
      </c>
      <c r="R36" s="16"/>
      <c r="S36" s="137">
        <f>S35+(W7-S35)/3</f>
        <v>1205.2444444444443</v>
      </c>
      <c r="T36" s="16"/>
      <c r="U36" s="20">
        <v>30</v>
      </c>
      <c r="V36" s="16">
        <v>13.6</v>
      </c>
      <c r="W36" s="142">
        <v>1099.8</v>
      </c>
      <c r="X36" s="16">
        <v>-2.4</v>
      </c>
      <c r="Y36" s="15">
        <v>12.9</v>
      </c>
      <c r="Z36" s="16">
        <v>1042</v>
      </c>
      <c r="AA36" s="15">
        <v>-3.4</v>
      </c>
      <c r="AB36" s="16"/>
      <c r="AC36" s="101">
        <v>929.6</v>
      </c>
      <c r="AD36" s="16"/>
      <c r="AE36" s="20">
        <v>30</v>
      </c>
      <c r="AF36" s="16">
        <v>10.5</v>
      </c>
      <c r="AG36" s="101">
        <v>848</v>
      </c>
      <c r="AH36" s="16">
        <v>-1.3</v>
      </c>
      <c r="AI36" s="16"/>
      <c r="AJ36" s="151">
        <f>AJ35+(AM8-AJ35)/3</f>
        <v>852.1</v>
      </c>
      <c r="AK36" s="16"/>
      <c r="AL36" s="16">
        <v>11.3</v>
      </c>
      <c r="AM36" s="101">
        <v>899.5</v>
      </c>
      <c r="AN36" s="15">
        <v>0.8</v>
      </c>
    </row>
    <row r="37" spans="1:40" x14ac:dyDescent="0.2">
      <c r="A37" s="20">
        <v>31</v>
      </c>
      <c r="B37" s="101">
        <v>12</v>
      </c>
      <c r="C37" s="101">
        <v>998.7</v>
      </c>
      <c r="D37" s="101">
        <v>1.8</v>
      </c>
      <c r="E37" s="15"/>
      <c r="F37" s="151"/>
      <c r="G37" s="16"/>
      <c r="H37" s="16"/>
      <c r="I37" s="151">
        <f>I36+(M7-I35)/2</f>
        <v>1039.8</v>
      </c>
      <c r="J37" s="16"/>
      <c r="K37" s="74">
        <v>31</v>
      </c>
      <c r="L37" s="15"/>
      <c r="M37" s="112"/>
      <c r="N37" s="16"/>
      <c r="O37" s="15">
        <v>13.5</v>
      </c>
      <c r="P37" s="16">
        <v>1101.7</v>
      </c>
      <c r="Q37" s="16">
        <v>3.9</v>
      </c>
      <c r="R37" s="78"/>
      <c r="S37" s="138"/>
      <c r="T37" s="14"/>
      <c r="U37" s="20">
        <v>31</v>
      </c>
      <c r="V37" s="16">
        <v>13.5</v>
      </c>
      <c r="W37" s="101">
        <v>1096.2</v>
      </c>
      <c r="X37" s="16">
        <v>-3.6</v>
      </c>
      <c r="Y37" s="15"/>
      <c r="Z37" s="151">
        <f>Z36+(AC8-Z36)/3</f>
        <v>1040.3</v>
      </c>
      <c r="AA37" s="15"/>
      <c r="AB37" s="16"/>
      <c r="AC37" s="16"/>
      <c r="AD37" s="16"/>
      <c r="AE37" s="20">
        <v>31</v>
      </c>
      <c r="AF37" s="16">
        <v>10.5</v>
      </c>
      <c r="AG37" s="101">
        <v>846.7</v>
      </c>
      <c r="AH37" s="16">
        <v>-1.3</v>
      </c>
      <c r="AI37" s="16"/>
      <c r="AJ37" s="151"/>
      <c r="AK37" s="16"/>
      <c r="AL37" s="16">
        <v>11.3</v>
      </c>
      <c r="AM37" s="101">
        <v>903</v>
      </c>
      <c r="AN37" s="16">
        <v>3.5</v>
      </c>
    </row>
    <row r="38" spans="1:40" x14ac:dyDescent="0.2">
      <c r="C38" s="62">
        <f>SUM(C7:C37)</f>
        <v>30130.222222222223</v>
      </c>
      <c r="F38" s="62">
        <f>SUM(F7:F37)</f>
        <v>28490.15555555555</v>
      </c>
      <c r="I38" s="62">
        <f>SUM(I7:I37)</f>
        <v>32028.15555555555</v>
      </c>
      <c r="M38" s="62">
        <f>SUM(M7:M37)</f>
        <v>31266.705555555553</v>
      </c>
      <c r="P38" s="62">
        <f>SUM(P7:P37)</f>
        <v>32621.521215277779</v>
      </c>
      <c r="S38" s="62">
        <f>SUM(S7:S37)</f>
        <v>35110.905555555553</v>
      </c>
      <c r="W38" s="62">
        <f>SUM(W7:W37)</f>
        <v>35832.866666666676</v>
      </c>
      <c r="Z38" s="62">
        <f>SUM(Z7:Z37)</f>
        <v>32843.333333333336</v>
      </c>
      <c r="AC38" s="62">
        <f>SUM(AC7:AC37)</f>
        <v>29695.399999999998</v>
      </c>
      <c r="AG38" s="62">
        <f>SUM(AG7:AG37)</f>
        <v>26976.15555555555</v>
      </c>
      <c r="AJ38" s="62">
        <f>SUM(AJ7:AJ37)</f>
        <v>25307.208333333332</v>
      </c>
      <c r="AM38" s="62">
        <f>SUM(AM7:AM37)</f>
        <v>27193.211111111115</v>
      </c>
    </row>
    <row r="39" spans="1:40" x14ac:dyDescent="0.2">
      <c r="F39" s="62">
        <f>C38+F38</f>
        <v>58620.377777777772</v>
      </c>
      <c r="I39" s="62">
        <f>F39+I38</f>
        <v>90648.533333333326</v>
      </c>
      <c r="M39" s="62">
        <f>I39+M38</f>
        <v>121915.23888888888</v>
      </c>
      <c r="P39" s="62">
        <f>M39+P38</f>
        <v>154536.76010416666</v>
      </c>
      <c r="S39" s="62">
        <f>P39+S38</f>
        <v>189647.66565972223</v>
      </c>
      <c r="W39" s="62">
        <f>S39+W38</f>
        <v>225480.5323263889</v>
      </c>
      <c r="Z39" s="62">
        <f>W39+Z38</f>
        <v>258323.86565972224</v>
      </c>
      <c r="AC39" s="62">
        <f>Z39+AC38</f>
        <v>288019.26565972227</v>
      </c>
      <c r="AG39" s="62">
        <f>AC39+AG38</f>
        <v>314995.42121527781</v>
      </c>
      <c r="AJ39" s="62">
        <f>AG39+AJ38</f>
        <v>340302.62954861112</v>
      </c>
      <c r="AM39" s="62">
        <f>AJ39+AM38</f>
        <v>367495.84065972222</v>
      </c>
    </row>
    <row r="40" spans="1:40" x14ac:dyDescent="0.2">
      <c r="P40" s="245">
        <f>SUM(P7:P37)+M39</f>
        <v>154536.76010416666</v>
      </c>
      <c r="S40" s="245">
        <f>SUM(S7:S34)+P39</f>
        <v>187237.55454861111</v>
      </c>
      <c r="W40" s="245">
        <f>SUM(W7:W32)+S39</f>
        <v>219965.71010416668</v>
      </c>
      <c r="Z40" s="245">
        <f>SUM(Z7:Z35)+W39</f>
        <v>256241.56565972223</v>
      </c>
      <c r="AC40" s="245">
        <f>SUM(AC7:AC33)+Z39</f>
        <v>285222.26565972227</v>
      </c>
      <c r="AG40" s="245">
        <f>SUM(AG7:AG32)+AC39</f>
        <v>310754.19899305562</v>
      </c>
      <c r="AJ40" s="245">
        <f>SUM(AJ7:AJ35)+AG39</f>
        <v>339450.52954861114</v>
      </c>
      <c r="AM40" s="245">
        <f>SUM(AM7:AM33)+AJ39</f>
        <v>363895.2295486111</v>
      </c>
    </row>
    <row r="41" spans="1:40" x14ac:dyDescent="0.2">
      <c r="AJ41" s="62"/>
    </row>
    <row r="43" spans="1:40" x14ac:dyDescent="0.2">
      <c r="X43" s="62"/>
    </row>
  </sheetData>
  <customSheetViews>
    <customSheetView guid="{77C8D547-F0D3-4B7A-94A2-94B6358D7709}" topLeftCell="I1">
      <selection activeCell="W25" sqref="W25:W26"/>
      <pageMargins left="0.75" right="0.24" top="0.53" bottom="1" header="0.5" footer="0.5"/>
      <pageSetup paperSize="9" orientation="portrait" r:id="rId1"/>
      <headerFooter alignWithMargins="0"/>
    </customSheetView>
    <customSheetView guid="{89A73F7A-C89E-4527-AEEB-D06379023611}" topLeftCell="I1">
      <selection activeCell="W25" sqref="W25:W26"/>
      <pageMargins left="0.75" right="0.24" top="0.53" bottom="1" header="0.5" footer="0.5"/>
      <pageSetup paperSize="9" orientation="portrait" r:id="rId2"/>
      <headerFooter alignWithMargins="0"/>
    </customSheetView>
  </customSheetViews>
  <mergeCells count="20">
    <mergeCell ref="U3:U6"/>
    <mergeCell ref="V3:X3"/>
    <mergeCell ref="Y3:AA3"/>
    <mergeCell ref="AB3:AD3"/>
    <mergeCell ref="A1:I1"/>
    <mergeCell ref="K1:S1"/>
    <mergeCell ref="U1:AC1"/>
    <mergeCell ref="AE1:AM1"/>
    <mergeCell ref="A3:A6"/>
    <mergeCell ref="B3:D3"/>
    <mergeCell ref="E3:G3"/>
    <mergeCell ref="H3:J3"/>
    <mergeCell ref="K3:K6"/>
    <mergeCell ref="L3:N3"/>
    <mergeCell ref="AE3:AE6"/>
    <mergeCell ref="AF3:AH3"/>
    <mergeCell ref="AI3:AK3"/>
    <mergeCell ref="AL3:AN3"/>
    <mergeCell ref="O3:Q3"/>
    <mergeCell ref="R3:T3"/>
  </mergeCells>
  <phoneticPr fontId="26" type="noConversion"/>
  <pageMargins left="0.74803149606299213" right="0.23622047244094491" top="0.51181102362204722" bottom="0.98425196850393704" header="0.51181102362204722" footer="0.51181102362204722"/>
  <pageSetup paperSize="9" scale="69" fitToWidth="2" orientation="landscape" r:id="rId3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7">
    <tabColor rgb="FF7030A0"/>
  </sheetPr>
  <dimension ref="A2:AN39"/>
  <sheetViews>
    <sheetView view="pageBreakPreview" topLeftCell="V1" zoomScale="112" zoomScaleNormal="87" zoomScaleSheetLayoutView="112" workbookViewId="0">
      <selection activeCell="AJ22" sqref="AJ22"/>
    </sheetView>
  </sheetViews>
  <sheetFormatPr defaultRowHeight="12.75" x14ac:dyDescent="0.2"/>
  <cols>
    <col min="1" max="10" width="9.140625" customWidth="1"/>
    <col min="11" max="11" width="8.28515625" customWidth="1"/>
    <col min="12" max="12" width="9.140625" customWidth="1"/>
    <col min="13" max="13" width="9.5703125" customWidth="1"/>
    <col min="14" max="30" width="9.140625" customWidth="1"/>
    <col min="33" max="33" width="9.5703125" bestFit="1" customWidth="1"/>
  </cols>
  <sheetData>
    <row r="2" spans="1:40" ht="15.75" x14ac:dyDescent="0.25">
      <c r="A2" s="533" t="s">
        <v>133</v>
      </c>
      <c r="B2" s="534"/>
      <c r="C2" s="534"/>
      <c r="D2" s="534"/>
      <c r="E2" s="534"/>
      <c r="F2" s="534"/>
      <c r="G2" s="534"/>
      <c r="H2" s="534"/>
      <c r="I2" s="534"/>
      <c r="J2" s="18"/>
      <c r="K2" s="533" t="s">
        <v>134</v>
      </c>
      <c r="L2" s="534"/>
      <c r="M2" s="534"/>
      <c r="N2" s="534"/>
      <c r="O2" s="534"/>
      <c r="P2" s="534"/>
      <c r="Q2" s="534"/>
      <c r="R2" s="534"/>
      <c r="S2" s="534"/>
      <c r="U2" s="533" t="s">
        <v>135</v>
      </c>
      <c r="V2" s="534"/>
      <c r="W2" s="534"/>
      <c r="X2" s="534"/>
      <c r="Y2" s="534"/>
      <c r="Z2" s="534"/>
      <c r="AA2" s="534"/>
      <c r="AB2" s="534"/>
      <c r="AC2" s="534"/>
      <c r="AE2" s="533" t="s">
        <v>136</v>
      </c>
      <c r="AF2" s="534"/>
      <c r="AG2" s="534"/>
      <c r="AH2" s="534"/>
      <c r="AI2" s="534"/>
      <c r="AJ2" s="534"/>
      <c r="AK2" s="534"/>
      <c r="AL2" s="534"/>
      <c r="AM2" s="534"/>
    </row>
    <row r="3" spans="1:40" ht="15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73"/>
      <c r="L3" s="1"/>
      <c r="M3" s="1"/>
      <c r="N3" s="1"/>
    </row>
    <row r="4" spans="1:40" ht="15" x14ac:dyDescent="0.2">
      <c r="A4" s="525" t="s">
        <v>48</v>
      </c>
      <c r="B4" s="535" t="s">
        <v>55</v>
      </c>
      <c r="C4" s="536"/>
      <c r="D4" s="537"/>
      <c r="E4" s="535" t="s">
        <v>56</v>
      </c>
      <c r="F4" s="538"/>
      <c r="G4" s="539"/>
      <c r="H4" s="528" t="s">
        <v>57</v>
      </c>
      <c r="I4" s="529"/>
      <c r="J4" s="530"/>
      <c r="K4" s="540" t="s">
        <v>48</v>
      </c>
      <c r="L4" s="528" t="s">
        <v>58</v>
      </c>
      <c r="M4" s="529"/>
      <c r="N4" s="530"/>
      <c r="O4" s="528" t="s">
        <v>59</v>
      </c>
      <c r="P4" s="531"/>
      <c r="Q4" s="532"/>
      <c r="R4" s="528" t="s">
        <v>60</v>
      </c>
      <c r="S4" s="531"/>
      <c r="T4" s="532"/>
      <c r="U4" s="525" t="s">
        <v>48</v>
      </c>
      <c r="V4" s="528" t="s">
        <v>61</v>
      </c>
      <c r="W4" s="529"/>
      <c r="X4" s="530"/>
      <c r="Y4" s="528" t="s">
        <v>62</v>
      </c>
      <c r="Z4" s="531"/>
      <c r="AA4" s="532"/>
      <c r="AB4" s="528" t="s">
        <v>53</v>
      </c>
      <c r="AC4" s="531"/>
      <c r="AD4" s="532"/>
      <c r="AE4" s="525" t="s">
        <v>48</v>
      </c>
      <c r="AF4" s="535" t="s">
        <v>45</v>
      </c>
      <c r="AG4" s="538"/>
      <c r="AH4" s="539"/>
      <c r="AI4" s="535" t="s">
        <v>46</v>
      </c>
      <c r="AJ4" s="538"/>
      <c r="AK4" s="539"/>
      <c r="AL4" s="535" t="s">
        <v>47</v>
      </c>
      <c r="AM4" s="538"/>
      <c r="AN4" s="539"/>
    </row>
    <row r="5" spans="1:40" ht="15" x14ac:dyDescent="0.2">
      <c r="A5" s="526"/>
      <c r="B5" s="2" t="s">
        <v>49</v>
      </c>
      <c r="C5" s="3" t="s">
        <v>0</v>
      </c>
      <c r="D5" s="4" t="s">
        <v>54</v>
      </c>
      <c r="E5" s="2" t="s">
        <v>49</v>
      </c>
      <c r="F5" s="3" t="s">
        <v>0</v>
      </c>
      <c r="G5" s="4" t="s">
        <v>54</v>
      </c>
      <c r="H5" s="2" t="s">
        <v>50</v>
      </c>
      <c r="I5" s="3" t="s">
        <v>0</v>
      </c>
      <c r="J5" s="4" t="s">
        <v>54</v>
      </c>
      <c r="K5" s="541"/>
      <c r="L5" s="12" t="s">
        <v>50</v>
      </c>
      <c r="M5" s="5" t="s">
        <v>0</v>
      </c>
      <c r="N5" s="13" t="s">
        <v>54</v>
      </c>
      <c r="O5" s="2" t="s">
        <v>50</v>
      </c>
      <c r="P5" s="3" t="s">
        <v>0</v>
      </c>
      <c r="Q5" s="4" t="s">
        <v>54</v>
      </c>
      <c r="R5" s="12" t="s">
        <v>50</v>
      </c>
      <c r="S5" s="5" t="s">
        <v>0</v>
      </c>
      <c r="T5" s="13" t="s">
        <v>54</v>
      </c>
      <c r="U5" s="526"/>
      <c r="V5" s="12" t="s">
        <v>50</v>
      </c>
      <c r="W5" s="5" t="s">
        <v>0</v>
      </c>
      <c r="X5" s="13" t="s">
        <v>54</v>
      </c>
      <c r="Y5" s="12" t="s">
        <v>50</v>
      </c>
      <c r="Z5" s="5" t="s">
        <v>0</v>
      </c>
      <c r="AA5" s="13" t="s">
        <v>54</v>
      </c>
      <c r="AB5" s="12" t="s">
        <v>50</v>
      </c>
      <c r="AC5" s="5" t="s">
        <v>0</v>
      </c>
      <c r="AD5" s="13" t="s">
        <v>54</v>
      </c>
      <c r="AE5" s="526"/>
      <c r="AF5" s="2" t="s">
        <v>49</v>
      </c>
      <c r="AG5" s="3" t="s">
        <v>0</v>
      </c>
      <c r="AH5" s="4" t="s">
        <v>54</v>
      </c>
      <c r="AI5" s="2" t="s">
        <v>49</v>
      </c>
      <c r="AJ5" s="3" t="s">
        <v>0</v>
      </c>
      <c r="AK5" s="4" t="s">
        <v>54</v>
      </c>
      <c r="AL5" s="2" t="s">
        <v>49</v>
      </c>
      <c r="AM5" s="3" t="s">
        <v>0</v>
      </c>
      <c r="AN5" s="4" t="s">
        <v>54</v>
      </c>
    </row>
    <row r="6" spans="1:40" ht="15" x14ac:dyDescent="0.2">
      <c r="A6" s="526"/>
      <c r="B6" s="5" t="s">
        <v>52</v>
      </c>
      <c r="C6" s="6" t="s">
        <v>3</v>
      </c>
      <c r="D6" s="7" t="s">
        <v>3</v>
      </c>
      <c r="E6" s="5" t="s">
        <v>52</v>
      </c>
      <c r="F6" s="6" t="s">
        <v>3</v>
      </c>
      <c r="G6" s="7" t="s">
        <v>3</v>
      </c>
      <c r="H6" s="5" t="s">
        <v>51</v>
      </c>
      <c r="I6" s="6" t="s">
        <v>3</v>
      </c>
      <c r="J6" s="7" t="s">
        <v>3</v>
      </c>
      <c r="K6" s="541"/>
      <c r="L6" s="5" t="s">
        <v>51</v>
      </c>
      <c r="M6" s="6" t="s">
        <v>3</v>
      </c>
      <c r="N6" s="7" t="s">
        <v>3</v>
      </c>
      <c r="O6" s="5" t="s">
        <v>51</v>
      </c>
      <c r="P6" s="6" t="s">
        <v>3</v>
      </c>
      <c r="Q6" s="7" t="s">
        <v>3</v>
      </c>
      <c r="R6" s="5" t="s">
        <v>51</v>
      </c>
      <c r="S6" s="6" t="s">
        <v>3</v>
      </c>
      <c r="T6" s="7" t="s">
        <v>3</v>
      </c>
      <c r="U6" s="526"/>
      <c r="V6" s="5" t="s">
        <v>51</v>
      </c>
      <c r="W6" s="6" t="s">
        <v>3</v>
      </c>
      <c r="X6" s="7" t="s">
        <v>3</v>
      </c>
      <c r="Y6" s="5" t="s">
        <v>51</v>
      </c>
      <c r="Z6" s="6" t="s">
        <v>3</v>
      </c>
      <c r="AA6" s="7" t="s">
        <v>3</v>
      </c>
      <c r="AB6" s="5" t="s">
        <v>51</v>
      </c>
      <c r="AC6" s="6" t="s">
        <v>3</v>
      </c>
      <c r="AD6" s="7" t="s">
        <v>3</v>
      </c>
      <c r="AE6" s="526"/>
      <c r="AF6" s="5" t="s">
        <v>52</v>
      </c>
      <c r="AG6" s="6" t="s">
        <v>3</v>
      </c>
      <c r="AH6" s="7" t="s">
        <v>3</v>
      </c>
      <c r="AI6" s="5" t="s">
        <v>52</v>
      </c>
      <c r="AJ6" s="6" t="s">
        <v>3</v>
      </c>
      <c r="AK6" s="7" t="s">
        <v>3</v>
      </c>
      <c r="AL6" s="5" t="s">
        <v>52</v>
      </c>
      <c r="AM6" s="6" t="s">
        <v>3</v>
      </c>
      <c r="AN6" s="7" t="s">
        <v>3</v>
      </c>
    </row>
    <row r="7" spans="1:40" ht="15" x14ac:dyDescent="0.2">
      <c r="A7" s="527"/>
      <c r="B7" s="8" t="s">
        <v>9</v>
      </c>
      <c r="C7" s="9" t="s">
        <v>6</v>
      </c>
      <c r="D7" s="10" t="s">
        <v>6</v>
      </c>
      <c r="E7" s="8" t="s">
        <v>9</v>
      </c>
      <c r="F7" s="9" t="s">
        <v>6</v>
      </c>
      <c r="G7" s="10" t="s">
        <v>6</v>
      </c>
      <c r="H7" s="8" t="s">
        <v>9</v>
      </c>
      <c r="I7" s="9" t="s">
        <v>6</v>
      </c>
      <c r="J7" s="10" t="s">
        <v>6</v>
      </c>
      <c r="K7" s="542"/>
      <c r="L7" s="8" t="s">
        <v>9</v>
      </c>
      <c r="M7" s="9" t="s">
        <v>6</v>
      </c>
      <c r="N7" s="10" t="s">
        <v>6</v>
      </c>
      <c r="O7" s="5" t="s">
        <v>9</v>
      </c>
      <c r="P7" s="6" t="s">
        <v>6</v>
      </c>
      <c r="Q7" s="7" t="s">
        <v>6</v>
      </c>
      <c r="R7" s="5" t="s">
        <v>9</v>
      </c>
      <c r="S7" s="6" t="s">
        <v>6</v>
      </c>
      <c r="T7" s="7" t="s">
        <v>6</v>
      </c>
      <c r="U7" s="527"/>
      <c r="V7" s="5" t="s">
        <v>9</v>
      </c>
      <c r="W7" s="6" t="s">
        <v>6</v>
      </c>
      <c r="X7" s="11" t="s">
        <v>6</v>
      </c>
      <c r="Y7" s="8" t="s">
        <v>9</v>
      </c>
      <c r="Z7" s="9" t="s">
        <v>6</v>
      </c>
      <c r="AA7" s="10" t="s">
        <v>6</v>
      </c>
      <c r="AB7" s="8" t="s">
        <v>9</v>
      </c>
      <c r="AC7" s="9" t="s">
        <v>6</v>
      </c>
      <c r="AD7" s="10" t="s">
        <v>6</v>
      </c>
      <c r="AE7" s="527"/>
      <c r="AF7" s="8" t="s">
        <v>9</v>
      </c>
      <c r="AG7" s="9" t="s">
        <v>6</v>
      </c>
      <c r="AH7" s="10" t="s">
        <v>6</v>
      </c>
      <c r="AI7" s="8" t="s">
        <v>9</v>
      </c>
      <c r="AJ7" s="9" t="s">
        <v>6</v>
      </c>
      <c r="AK7" s="10" t="s">
        <v>6</v>
      </c>
      <c r="AL7" s="8" t="s">
        <v>9</v>
      </c>
      <c r="AM7" s="9" t="s">
        <v>6</v>
      </c>
      <c r="AN7" s="10" t="s">
        <v>6</v>
      </c>
    </row>
    <row r="8" spans="1:40" x14ac:dyDescent="0.2">
      <c r="A8" s="20">
        <v>1</v>
      </c>
      <c r="B8" s="102"/>
      <c r="C8" s="82">
        <v>946.9</v>
      </c>
      <c r="D8" s="14"/>
      <c r="E8" s="16">
        <v>11.8</v>
      </c>
      <c r="F8" s="16">
        <v>993</v>
      </c>
      <c r="G8" s="15">
        <v>0.3</v>
      </c>
      <c r="H8" s="16">
        <v>12.1</v>
      </c>
      <c r="I8" s="16">
        <v>1015.3</v>
      </c>
      <c r="J8" s="16">
        <v>1</v>
      </c>
      <c r="K8" s="74">
        <v>1</v>
      </c>
      <c r="L8" s="16"/>
      <c r="M8" s="126">
        <f>I38+(M9-I38)/3</f>
        <v>1048.3777777777777</v>
      </c>
      <c r="N8" s="15"/>
      <c r="O8" s="15"/>
      <c r="P8" s="88">
        <f>M37+(P9-M37)/3</f>
        <v>1046.9333333333334</v>
      </c>
      <c r="Q8" s="15"/>
      <c r="R8" s="16">
        <v>13.5</v>
      </c>
      <c r="S8" s="16">
        <v>1139.9000000000001</v>
      </c>
      <c r="T8" s="16">
        <v>10</v>
      </c>
      <c r="U8" s="20">
        <v>1</v>
      </c>
      <c r="V8" s="16"/>
      <c r="W8" s="137">
        <f>S37+(W9-S37)/3</f>
        <v>1234.3333333333333</v>
      </c>
      <c r="X8" s="16"/>
      <c r="Y8" s="15">
        <v>13.6</v>
      </c>
      <c r="Z8" s="48">
        <v>1138.5</v>
      </c>
      <c r="AA8" s="15">
        <v>-7.2</v>
      </c>
      <c r="AB8" s="16"/>
      <c r="AC8" s="143">
        <f>Z38+(AC10-Z38)/3</f>
        <v>1106</v>
      </c>
      <c r="AD8" s="16"/>
      <c r="AE8" s="20">
        <v>1</v>
      </c>
      <c r="AF8" s="16">
        <v>12.2</v>
      </c>
      <c r="AG8" s="101">
        <v>1010.5</v>
      </c>
      <c r="AH8" s="16">
        <v>-8</v>
      </c>
      <c r="AI8" s="16">
        <v>10.8</v>
      </c>
      <c r="AJ8" s="16">
        <v>902.1</v>
      </c>
      <c r="AK8" s="16">
        <v>-4.3</v>
      </c>
      <c r="AL8" s="16"/>
      <c r="AM8" s="151">
        <f>AJ37+(AM10-AJ37)/3</f>
        <v>906.83333333333337</v>
      </c>
      <c r="AN8" s="15"/>
    </row>
    <row r="9" spans="1:40" x14ac:dyDescent="0.2">
      <c r="A9" s="20">
        <v>2</v>
      </c>
      <c r="B9" s="15"/>
      <c r="C9" s="82">
        <v>948.4</v>
      </c>
      <c r="D9" s="14"/>
      <c r="E9" s="16">
        <v>11.8</v>
      </c>
      <c r="F9" s="16">
        <v>995.3</v>
      </c>
      <c r="G9" s="16">
        <f>F9-F8</f>
        <v>2.2999999999999545</v>
      </c>
      <c r="H9" s="16">
        <v>12.1</v>
      </c>
      <c r="I9" s="16">
        <v>1017</v>
      </c>
      <c r="J9" s="16">
        <v>1.7</v>
      </c>
      <c r="K9" s="74">
        <v>2</v>
      </c>
      <c r="L9" s="16">
        <v>12.5</v>
      </c>
      <c r="M9" s="130">
        <v>1049</v>
      </c>
      <c r="N9" s="15">
        <v>1.4</v>
      </c>
      <c r="O9" s="15">
        <v>12.4</v>
      </c>
      <c r="P9" s="113">
        <v>1047.8</v>
      </c>
      <c r="Q9" s="15">
        <v>2.6</v>
      </c>
      <c r="R9" s="16"/>
      <c r="S9" s="133">
        <f>S8+(S11-S8)/3</f>
        <v>1147.1333333333334</v>
      </c>
      <c r="T9" s="16"/>
      <c r="U9" s="20">
        <v>2</v>
      </c>
      <c r="V9" s="16">
        <v>14.7</v>
      </c>
      <c r="W9" s="101">
        <v>1233.8</v>
      </c>
      <c r="X9" s="16">
        <v>-1.2</v>
      </c>
      <c r="Y9" s="15">
        <v>13.6</v>
      </c>
      <c r="Z9" s="15">
        <v>1135.0999999999999</v>
      </c>
      <c r="AA9" s="15">
        <v>-3.4</v>
      </c>
      <c r="AB9" s="16"/>
      <c r="AC9" s="143">
        <f>Z38+(AC10-AC8)/3</f>
        <v>1106.0666666666666</v>
      </c>
      <c r="AD9" s="16"/>
      <c r="AE9" s="20">
        <v>2</v>
      </c>
      <c r="AF9" s="15">
        <v>12.1</v>
      </c>
      <c r="AG9" s="101">
        <v>1003.6</v>
      </c>
      <c r="AH9" s="15">
        <v>-6.9</v>
      </c>
      <c r="AI9" s="15">
        <v>10.8</v>
      </c>
      <c r="AJ9" s="16">
        <v>902.2</v>
      </c>
      <c r="AK9" s="16">
        <v>0.1</v>
      </c>
      <c r="AL9" s="16"/>
      <c r="AM9" s="151">
        <f>AM8+(AM10-AM8)/3</f>
        <v>907.25555555555559</v>
      </c>
      <c r="AN9" s="15"/>
    </row>
    <row r="10" spans="1:40" x14ac:dyDescent="0.2">
      <c r="A10" s="20">
        <v>3</v>
      </c>
      <c r="B10" s="15"/>
      <c r="C10" s="82">
        <v>950</v>
      </c>
      <c r="D10" s="14"/>
      <c r="E10" s="16">
        <v>11.9</v>
      </c>
      <c r="F10" s="16">
        <v>996.2</v>
      </c>
      <c r="G10" s="16">
        <v>0.9</v>
      </c>
      <c r="H10" s="16"/>
      <c r="I10" s="125">
        <f>I9+(I12-I9)/3</f>
        <v>1017.5</v>
      </c>
      <c r="J10" s="16"/>
      <c r="K10" s="74">
        <v>3</v>
      </c>
      <c r="L10" s="16">
        <v>12.5</v>
      </c>
      <c r="M10" s="101">
        <v>1051</v>
      </c>
      <c r="N10" s="16">
        <v>2</v>
      </c>
      <c r="O10" s="15">
        <v>12.4</v>
      </c>
      <c r="P10" s="15">
        <v>1046.4000000000001</v>
      </c>
      <c r="Q10" s="15">
        <v>-1.4</v>
      </c>
      <c r="R10" s="16"/>
      <c r="S10" s="133">
        <f>S9+(S11-S9)/3</f>
        <v>1151.9555555555555</v>
      </c>
      <c r="T10" s="16"/>
      <c r="U10" s="20">
        <v>3</v>
      </c>
      <c r="V10" s="16">
        <v>14.6</v>
      </c>
      <c r="W10" s="101">
        <v>1227.9000000000001</v>
      </c>
      <c r="X10" s="16">
        <v>-5.9</v>
      </c>
      <c r="Y10" s="15">
        <v>13.6</v>
      </c>
      <c r="Z10" s="15">
        <v>1131.5999999999999</v>
      </c>
      <c r="AA10" s="15">
        <v>-3.4</v>
      </c>
      <c r="AB10" s="15">
        <v>13.3</v>
      </c>
      <c r="AC10" s="101">
        <v>1105.5999999999999</v>
      </c>
      <c r="AD10" s="16">
        <v>-0.6</v>
      </c>
      <c r="AE10" s="20">
        <v>3</v>
      </c>
      <c r="AF10" s="16">
        <v>12</v>
      </c>
      <c r="AG10" s="101">
        <v>1000.1</v>
      </c>
      <c r="AH10" s="16">
        <v>-3.5</v>
      </c>
      <c r="AI10" s="15"/>
      <c r="AJ10" s="143">
        <f>AJ9+(AJ13-AJ9)/4</f>
        <v>901.45</v>
      </c>
      <c r="AK10" s="15"/>
      <c r="AL10" s="15">
        <v>10.9</v>
      </c>
      <c r="AM10" s="16">
        <v>908.1</v>
      </c>
      <c r="AN10" s="15">
        <v>1.9</v>
      </c>
    </row>
    <row r="11" spans="1:40" x14ac:dyDescent="0.2">
      <c r="A11" s="20">
        <v>4</v>
      </c>
      <c r="B11" s="15"/>
      <c r="C11" s="82">
        <v>951</v>
      </c>
      <c r="D11" s="14"/>
      <c r="E11" s="16"/>
      <c r="F11" s="116">
        <f>F10+(F13-F10)/3</f>
        <v>997.13333333333333</v>
      </c>
      <c r="G11" s="16"/>
      <c r="H11" s="16"/>
      <c r="I11" s="125">
        <f>I10+(I12-I10)/3</f>
        <v>1017.8333333333334</v>
      </c>
      <c r="J11" s="16"/>
      <c r="K11" s="74">
        <v>4</v>
      </c>
      <c r="L11" s="16">
        <v>12.5</v>
      </c>
      <c r="M11" s="16">
        <v>1052.2</v>
      </c>
      <c r="N11" s="15">
        <v>1.2</v>
      </c>
      <c r="O11" s="15">
        <v>12.4</v>
      </c>
      <c r="P11" s="15">
        <v>1047.2</v>
      </c>
      <c r="Q11" s="16">
        <v>0.8</v>
      </c>
      <c r="R11" s="16">
        <v>13.8</v>
      </c>
      <c r="S11" s="113">
        <v>1161.5999999999999</v>
      </c>
      <c r="T11" s="16">
        <v>21.7</v>
      </c>
      <c r="U11" s="20">
        <v>4</v>
      </c>
      <c r="V11" s="16">
        <v>14.6</v>
      </c>
      <c r="W11" s="48">
        <v>1226.3</v>
      </c>
      <c r="X11" s="16">
        <v>-1.6</v>
      </c>
      <c r="Y11" s="15"/>
      <c r="Z11" s="143">
        <f>Z10+(Z13-Z10)/3</f>
        <v>1132.5333333333333</v>
      </c>
      <c r="AA11" s="16"/>
      <c r="AB11" s="15">
        <v>13.3</v>
      </c>
      <c r="AC11" s="101">
        <v>1106.0999999999999</v>
      </c>
      <c r="AD11" s="16">
        <v>0.5</v>
      </c>
      <c r="AE11" s="20">
        <v>4</v>
      </c>
      <c r="AF11" s="16">
        <v>12</v>
      </c>
      <c r="AG11" s="16">
        <v>997.3</v>
      </c>
      <c r="AH11" s="16">
        <v>-2.9</v>
      </c>
      <c r="AI11" s="15"/>
      <c r="AJ11" s="150">
        <f>AJ10+(AJ13-AJ10)/3</f>
        <v>900.7</v>
      </c>
      <c r="AK11" s="15"/>
      <c r="AL11" s="15">
        <v>10.9</v>
      </c>
      <c r="AM11" s="101">
        <v>910.6</v>
      </c>
      <c r="AN11" s="15">
        <v>2.5</v>
      </c>
    </row>
    <row r="12" spans="1:40" x14ac:dyDescent="0.2">
      <c r="A12" s="20">
        <v>5</v>
      </c>
      <c r="B12" s="15"/>
      <c r="C12" s="82">
        <v>952.9</v>
      </c>
      <c r="D12" s="15"/>
      <c r="E12" s="16"/>
      <c r="F12" s="116">
        <f>F11+(F13-F11)/3</f>
        <v>997.75555555555559</v>
      </c>
      <c r="G12" s="15"/>
      <c r="H12" s="16">
        <v>12.1</v>
      </c>
      <c r="I12" s="16">
        <v>1018.5</v>
      </c>
      <c r="J12" s="16">
        <v>1.5</v>
      </c>
      <c r="K12" s="74">
        <v>5</v>
      </c>
      <c r="L12" s="15">
        <v>12.5</v>
      </c>
      <c r="M12" s="15">
        <v>1053.5</v>
      </c>
      <c r="N12" s="16">
        <v>1.3</v>
      </c>
      <c r="O12" s="16">
        <v>12.4</v>
      </c>
      <c r="P12" s="16">
        <v>1048.5</v>
      </c>
      <c r="Q12" s="16">
        <v>1.3</v>
      </c>
      <c r="R12" s="16">
        <v>14</v>
      </c>
      <c r="S12" s="113">
        <v>1174.3</v>
      </c>
      <c r="T12" s="15">
        <v>12.7</v>
      </c>
      <c r="U12" s="20">
        <v>5</v>
      </c>
      <c r="V12" s="16">
        <v>14.6</v>
      </c>
      <c r="W12" s="16">
        <v>1223.5</v>
      </c>
      <c r="X12" s="16">
        <v>-2.8</v>
      </c>
      <c r="Y12" s="16"/>
      <c r="Z12" s="143">
        <f>Z11+(Z13-Z11)/3</f>
        <v>1133.1555555555556</v>
      </c>
      <c r="AA12" s="15"/>
      <c r="AB12" s="15">
        <v>13.3</v>
      </c>
      <c r="AC12" s="101">
        <v>1102.8</v>
      </c>
      <c r="AD12" s="16">
        <v>-2.2999999999999998</v>
      </c>
      <c r="AE12" s="20">
        <v>5</v>
      </c>
      <c r="AF12" s="16">
        <v>12</v>
      </c>
      <c r="AG12" s="15">
        <v>997.4</v>
      </c>
      <c r="AH12" s="15">
        <v>0.1</v>
      </c>
      <c r="AI12" s="15"/>
      <c r="AJ12" s="150">
        <f>AJ11+(AJ13-AJ11)/2</f>
        <v>899.95</v>
      </c>
      <c r="AK12" s="15"/>
      <c r="AL12" s="15">
        <v>10.9</v>
      </c>
      <c r="AM12" s="15">
        <v>908.6</v>
      </c>
      <c r="AN12" s="16">
        <v>-2</v>
      </c>
    </row>
    <row r="13" spans="1:40" x14ac:dyDescent="0.2">
      <c r="A13" s="20">
        <v>6</v>
      </c>
      <c r="B13" s="15"/>
      <c r="C13" s="82">
        <v>953.4</v>
      </c>
      <c r="D13" s="15"/>
      <c r="E13" s="16">
        <v>11.9</v>
      </c>
      <c r="F13" s="101">
        <v>999</v>
      </c>
      <c r="G13" s="16">
        <v>2.8</v>
      </c>
      <c r="H13" s="16">
        <v>12.1</v>
      </c>
      <c r="I13" s="101">
        <v>1019.9</v>
      </c>
      <c r="J13" s="16">
        <v>1.4</v>
      </c>
      <c r="K13" s="74">
        <v>6</v>
      </c>
      <c r="L13" s="15">
        <v>12.5</v>
      </c>
      <c r="M13" s="15">
        <v>1053.5</v>
      </c>
      <c r="N13" s="15">
        <v>0</v>
      </c>
      <c r="O13" s="16"/>
      <c r="P13" s="132">
        <f>P12+(P17-P12)/5</f>
        <v>1048.76</v>
      </c>
      <c r="Q13" s="16"/>
      <c r="R13" s="16">
        <v>14.1</v>
      </c>
      <c r="S13" s="16">
        <v>1186.7</v>
      </c>
      <c r="T13" s="16">
        <v>12.4</v>
      </c>
      <c r="U13" s="20">
        <v>6</v>
      </c>
      <c r="V13" s="16">
        <v>14.5</v>
      </c>
      <c r="W13" s="97">
        <v>1221.2</v>
      </c>
      <c r="X13" s="16">
        <v>-2.2999999999999998</v>
      </c>
      <c r="Y13" s="16">
        <v>13.6</v>
      </c>
      <c r="Z13" s="101">
        <v>1134.4000000000001</v>
      </c>
      <c r="AA13" s="16">
        <v>2.7</v>
      </c>
      <c r="AB13" s="16">
        <v>13.3</v>
      </c>
      <c r="AC13" s="16">
        <v>1102</v>
      </c>
      <c r="AD13" s="16">
        <v>-0.8</v>
      </c>
      <c r="AE13" s="20">
        <v>6</v>
      </c>
      <c r="AF13" s="16"/>
      <c r="AG13" s="143">
        <f>AG12+(AG15-AG12)/3</f>
        <v>993.36666666666667</v>
      </c>
      <c r="AH13" s="15"/>
      <c r="AI13" s="15">
        <v>10.8</v>
      </c>
      <c r="AJ13" s="113">
        <v>899.2</v>
      </c>
      <c r="AK13" s="15"/>
      <c r="AL13" s="15">
        <v>10.9</v>
      </c>
      <c r="AM13" s="15">
        <v>910.1</v>
      </c>
      <c r="AN13" s="16">
        <v>1.5</v>
      </c>
    </row>
    <row r="14" spans="1:40" x14ac:dyDescent="0.2">
      <c r="A14" s="20">
        <v>7</v>
      </c>
      <c r="B14" s="15"/>
      <c r="C14" s="82">
        <v>955.6</v>
      </c>
      <c r="D14" s="14"/>
      <c r="E14" s="16">
        <v>11.9</v>
      </c>
      <c r="F14" s="16">
        <v>999.1</v>
      </c>
      <c r="G14" s="16">
        <v>0.1</v>
      </c>
      <c r="H14" s="16">
        <v>12.1</v>
      </c>
      <c r="I14" s="101">
        <v>1022.1</v>
      </c>
      <c r="J14" s="16">
        <v>2.2000000000000002</v>
      </c>
      <c r="K14" s="74">
        <v>7</v>
      </c>
      <c r="L14" s="15"/>
      <c r="M14" s="129">
        <f>M13+(M16-M13)/3</f>
        <v>1053.4000000000001</v>
      </c>
      <c r="N14" s="15"/>
      <c r="O14" s="16"/>
      <c r="P14" s="108">
        <f>P13+(P17-P13)/5</f>
        <v>1048.9680000000001</v>
      </c>
      <c r="Q14" s="16"/>
      <c r="R14" s="16">
        <v>14.2</v>
      </c>
      <c r="S14" s="16">
        <v>1194.5</v>
      </c>
      <c r="T14" s="16">
        <v>9.6999999999999993</v>
      </c>
      <c r="U14" s="20">
        <v>7</v>
      </c>
      <c r="V14" s="16"/>
      <c r="W14" s="137">
        <f>W13+(W16-W13)/3</f>
        <v>1218.7</v>
      </c>
      <c r="X14" s="16"/>
      <c r="Y14" s="16">
        <v>13.6</v>
      </c>
      <c r="Z14" s="101">
        <v>1132.7</v>
      </c>
      <c r="AA14" s="15">
        <v>-1.6</v>
      </c>
      <c r="AB14" s="16">
        <v>13.3</v>
      </c>
      <c r="AC14" s="16">
        <v>1102</v>
      </c>
      <c r="AD14" s="16"/>
      <c r="AE14" s="20">
        <v>7</v>
      </c>
      <c r="AF14" s="16"/>
      <c r="AG14" s="143">
        <f>AG13+(AG15-AG13)/3</f>
        <v>990.67777777777781</v>
      </c>
      <c r="AH14" s="16"/>
      <c r="AI14" s="16">
        <v>10.8</v>
      </c>
      <c r="AJ14" s="101">
        <v>896.4</v>
      </c>
      <c r="AK14" s="16">
        <v>-2.8</v>
      </c>
      <c r="AL14" s="16">
        <v>10.9</v>
      </c>
      <c r="AM14" s="16">
        <v>910.9</v>
      </c>
      <c r="AN14" s="16">
        <v>0.8</v>
      </c>
    </row>
    <row r="15" spans="1:40" x14ac:dyDescent="0.2">
      <c r="A15" s="20">
        <v>8</v>
      </c>
      <c r="B15" s="16"/>
      <c r="C15" s="82">
        <v>957.2</v>
      </c>
      <c r="D15" s="15"/>
      <c r="E15" s="16">
        <v>11.9</v>
      </c>
      <c r="F15" s="16">
        <v>999.4</v>
      </c>
      <c r="G15" s="15">
        <v>0.3</v>
      </c>
      <c r="H15" s="16"/>
      <c r="I15" s="126">
        <f>I14+(I18-I14)/4</f>
        <v>1022.1</v>
      </c>
      <c r="J15" s="16"/>
      <c r="K15" s="74">
        <v>8</v>
      </c>
      <c r="L15" s="15"/>
      <c r="M15" s="129">
        <f>M14+(M16-M14)/3</f>
        <v>1053.3333333333335</v>
      </c>
      <c r="N15" s="15"/>
      <c r="O15" s="16"/>
      <c r="P15" s="108">
        <f>P14+(P17-P14)/5</f>
        <v>1049.1344000000001</v>
      </c>
      <c r="Q15" s="16"/>
      <c r="R15" s="16">
        <v>14.2</v>
      </c>
      <c r="S15" s="16">
        <v>1198.3</v>
      </c>
      <c r="T15" s="16">
        <v>3.8</v>
      </c>
      <c r="U15" s="20">
        <v>8</v>
      </c>
      <c r="V15" s="16"/>
      <c r="W15" s="137">
        <f>W14+(W16-W14)/3</f>
        <v>1217.0333333333333</v>
      </c>
      <c r="X15" s="16"/>
      <c r="Y15" s="16">
        <v>13.6</v>
      </c>
      <c r="Z15" s="48">
        <v>1133.7</v>
      </c>
      <c r="AA15" s="16">
        <v>1</v>
      </c>
      <c r="AB15" s="16"/>
      <c r="AC15" s="143">
        <f>AC14+(AC17-AC14)/3</f>
        <v>1100.9000000000001</v>
      </c>
      <c r="AD15" s="16"/>
      <c r="AE15" s="20">
        <v>8</v>
      </c>
      <c r="AF15" s="16">
        <v>11.9</v>
      </c>
      <c r="AG15" s="101">
        <v>985.3</v>
      </c>
      <c r="AH15" s="16">
        <v>-12</v>
      </c>
      <c r="AI15" s="16">
        <v>10.7</v>
      </c>
      <c r="AJ15" s="16">
        <v>894</v>
      </c>
      <c r="AK15" s="16">
        <v>-2.4</v>
      </c>
      <c r="AL15" s="16"/>
      <c r="AM15" s="152">
        <f>AM14+(AM17-AM14)/3</f>
        <v>912.8</v>
      </c>
      <c r="AN15" s="16"/>
    </row>
    <row r="16" spans="1:40" x14ac:dyDescent="0.2">
      <c r="A16" s="20">
        <v>9</v>
      </c>
      <c r="B16" s="15"/>
      <c r="C16" s="82">
        <v>958.9</v>
      </c>
      <c r="D16" s="15"/>
      <c r="E16" s="15">
        <v>11.9</v>
      </c>
      <c r="F16" s="16">
        <v>1000</v>
      </c>
      <c r="G16" s="16">
        <v>0.6</v>
      </c>
      <c r="H16" s="16"/>
      <c r="I16" s="126">
        <f>I15+(I18-I15)/4</f>
        <v>1022.1</v>
      </c>
      <c r="J16" s="16"/>
      <c r="K16" s="74">
        <v>9</v>
      </c>
      <c r="L16" s="15">
        <v>12.5</v>
      </c>
      <c r="M16" s="101">
        <v>1053.2</v>
      </c>
      <c r="N16" s="16">
        <v>-0.3</v>
      </c>
      <c r="O16" s="15"/>
      <c r="P16" s="108">
        <f>P15+(P17-P15)/5</f>
        <v>1049.2675200000001</v>
      </c>
      <c r="Q16" s="16"/>
      <c r="R16" s="16">
        <v>14.3</v>
      </c>
      <c r="S16" s="16">
        <v>1199.5999999999999</v>
      </c>
      <c r="T16" s="16">
        <v>1.3</v>
      </c>
      <c r="U16" s="20">
        <v>9</v>
      </c>
      <c r="V16" s="16">
        <v>14.5</v>
      </c>
      <c r="W16" s="139">
        <v>1213.7</v>
      </c>
      <c r="X16" s="16">
        <v>-7.5</v>
      </c>
      <c r="Y16" s="16">
        <v>13.6</v>
      </c>
      <c r="Z16" s="16">
        <v>1134.5</v>
      </c>
      <c r="AA16" s="15">
        <v>0.8</v>
      </c>
      <c r="AB16" s="16"/>
      <c r="AC16" s="143">
        <f>AC15+(AC17-AC15)/3</f>
        <v>1100.1666666666667</v>
      </c>
      <c r="AD16" s="16"/>
      <c r="AE16" s="20">
        <v>9</v>
      </c>
      <c r="AF16" s="16">
        <v>11.8</v>
      </c>
      <c r="AG16" s="101">
        <v>981.3</v>
      </c>
      <c r="AH16" s="16">
        <v>-4</v>
      </c>
      <c r="AI16" s="16">
        <v>10.7</v>
      </c>
      <c r="AJ16" s="16">
        <v>892</v>
      </c>
      <c r="AK16" s="16">
        <v>-2</v>
      </c>
      <c r="AL16" s="16"/>
      <c r="AM16" s="151">
        <f>AM15+(AM17-AM15)/3</f>
        <v>914.06666666666661</v>
      </c>
      <c r="AN16" s="16"/>
    </row>
    <row r="17" spans="1:40" x14ac:dyDescent="0.2">
      <c r="A17" s="20">
        <v>10</v>
      </c>
      <c r="B17" s="16">
        <v>11.7</v>
      </c>
      <c r="C17" s="112">
        <v>962.9</v>
      </c>
      <c r="D17" s="16">
        <v>17.600000000000001</v>
      </c>
      <c r="E17" s="15">
        <v>11.9</v>
      </c>
      <c r="F17" s="16">
        <v>1001.1</v>
      </c>
      <c r="G17" s="16">
        <v>1.1000000000000001</v>
      </c>
      <c r="H17" s="16"/>
      <c r="I17" s="126">
        <f>I16+(I18-I16)/3</f>
        <v>1022.1</v>
      </c>
      <c r="J17" s="16"/>
      <c r="K17" s="74">
        <v>10</v>
      </c>
      <c r="L17" s="15">
        <v>12.5</v>
      </c>
      <c r="M17" s="101">
        <v>1051.7</v>
      </c>
      <c r="N17" s="15">
        <v>-1.5</v>
      </c>
      <c r="O17" s="15">
        <v>12.5</v>
      </c>
      <c r="P17" s="16">
        <v>1049.8</v>
      </c>
      <c r="Q17" s="16"/>
      <c r="R17" s="16"/>
      <c r="S17" s="133">
        <f>S16+(S20-S16)/4</f>
        <v>1202.3499999999999</v>
      </c>
      <c r="T17" s="16"/>
      <c r="U17" s="20">
        <v>10</v>
      </c>
      <c r="V17" s="16">
        <v>14.4</v>
      </c>
      <c r="W17" s="101">
        <v>1210.4000000000001</v>
      </c>
      <c r="X17" s="16">
        <v>-3.3</v>
      </c>
      <c r="Y17" s="16">
        <v>13.6</v>
      </c>
      <c r="Z17" s="16">
        <v>1132.9000000000001</v>
      </c>
      <c r="AA17" s="16">
        <v>-2.6</v>
      </c>
      <c r="AB17" s="16">
        <v>13.2</v>
      </c>
      <c r="AC17" s="101">
        <v>1098.7</v>
      </c>
      <c r="AD17" s="16">
        <v>-3.3</v>
      </c>
      <c r="AE17" s="20">
        <v>10</v>
      </c>
      <c r="AF17" s="16">
        <v>11.8</v>
      </c>
      <c r="AG17" s="101">
        <v>977.4</v>
      </c>
      <c r="AH17" s="16">
        <v>-3.9</v>
      </c>
      <c r="AI17" s="16"/>
      <c r="AJ17" s="151">
        <f>AJ16+(AJ19-AJ16)/3</f>
        <v>890.56666666666672</v>
      </c>
      <c r="AK17" s="16"/>
      <c r="AL17" s="16">
        <v>11</v>
      </c>
      <c r="AM17" s="15">
        <v>916.6</v>
      </c>
      <c r="AN17" s="16">
        <v>5.7</v>
      </c>
    </row>
    <row r="18" spans="1:40" x14ac:dyDescent="0.2">
      <c r="A18" s="20">
        <v>11</v>
      </c>
      <c r="B18" s="16">
        <v>11.7</v>
      </c>
      <c r="C18" s="16">
        <v>967.8</v>
      </c>
      <c r="D18" s="16">
        <f>C18-C17</f>
        <v>4.8999999999999773</v>
      </c>
      <c r="E18" s="15"/>
      <c r="F18" s="123">
        <f>F17+(F20-F17)/3</f>
        <v>1001.8333333333334</v>
      </c>
      <c r="G18" s="16"/>
      <c r="H18" s="16">
        <v>12.1</v>
      </c>
      <c r="I18" s="16">
        <v>1022.1</v>
      </c>
      <c r="J18" s="16"/>
      <c r="K18" s="74">
        <v>11</v>
      </c>
      <c r="L18" s="15">
        <v>12.5</v>
      </c>
      <c r="M18" s="16">
        <v>1053.3</v>
      </c>
      <c r="N18" s="16">
        <f>M18-M17</f>
        <v>1.5999999999999091</v>
      </c>
      <c r="O18" s="15">
        <v>12.5</v>
      </c>
      <c r="P18" s="16">
        <v>1051.4000000000001</v>
      </c>
      <c r="Q18" s="16">
        <v>1.6</v>
      </c>
      <c r="R18" s="16"/>
      <c r="S18" s="133">
        <f>S17+(S20-S17)/4</f>
        <v>1204.4124999999999</v>
      </c>
      <c r="T18" s="16"/>
      <c r="U18" s="20">
        <v>11</v>
      </c>
      <c r="V18" s="16">
        <v>14.3</v>
      </c>
      <c r="W18" s="97">
        <v>1204.4000000000001</v>
      </c>
      <c r="X18" s="16">
        <v>-5</v>
      </c>
      <c r="Y18" s="16"/>
      <c r="Z18" s="143">
        <f>Z17+(Z20-Z17)/3</f>
        <v>1131.3333333333335</v>
      </c>
      <c r="AA18" s="15"/>
      <c r="AB18" s="16">
        <v>13.2</v>
      </c>
      <c r="AC18" s="101">
        <v>1095</v>
      </c>
      <c r="AD18" s="16">
        <v>-1.9</v>
      </c>
      <c r="AE18" s="20">
        <v>11</v>
      </c>
      <c r="AF18" s="16">
        <v>11.7</v>
      </c>
      <c r="AG18" s="15">
        <v>973.9</v>
      </c>
      <c r="AH18" s="16">
        <v>-3.5</v>
      </c>
      <c r="AI18" s="16"/>
      <c r="AJ18" s="151">
        <f>AJ17+(AJ19-AJ17)/3</f>
        <v>889.6111111111112</v>
      </c>
      <c r="AK18" s="16"/>
      <c r="AL18" s="16">
        <v>11</v>
      </c>
      <c r="AM18" s="101">
        <v>917.8</v>
      </c>
      <c r="AN18" s="16">
        <v>1.2</v>
      </c>
    </row>
    <row r="19" spans="1:40" x14ac:dyDescent="0.2">
      <c r="A19" s="20">
        <v>12</v>
      </c>
      <c r="B19" s="16">
        <v>11.5</v>
      </c>
      <c r="C19" s="16">
        <v>969.5</v>
      </c>
      <c r="D19" s="16">
        <f>C19-C18</f>
        <v>1.7000000000000455</v>
      </c>
      <c r="E19" s="16"/>
      <c r="F19" s="123">
        <f>F18+(F20-F17)/3</f>
        <v>1002.5666666666667</v>
      </c>
      <c r="G19" s="16"/>
      <c r="H19" s="16">
        <v>12.2</v>
      </c>
      <c r="I19" s="127">
        <v>1024.5999999999999</v>
      </c>
      <c r="J19" s="16">
        <v>2.5</v>
      </c>
      <c r="K19" s="74">
        <v>12</v>
      </c>
      <c r="L19" s="15">
        <v>12.5</v>
      </c>
      <c r="M19" s="16">
        <v>1054.5</v>
      </c>
      <c r="N19" s="15">
        <v>1.3</v>
      </c>
      <c r="O19" s="16">
        <v>12.4</v>
      </c>
      <c r="P19" s="16">
        <v>1049.3</v>
      </c>
      <c r="Q19" s="16">
        <v>-2.1</v>
      </c>
      <c r="R19" s="14"/>
      <c r="S19" s="133">
        <f>S18+(S20-S17)/4</f>
        <v>1206.4749999999999</v>
      </c>
      <c r="T19" s="14"/>
      <c r="U19" s="20">
        <v>12</v>
      </c>
      <c r="V19" s="16">
        <v>14.3</v>
      </c>
      <c r="W19" s="97">
        <v>1201.7</v>
      </c>
      <c r="X19" s="16">
        <v>-2.7</v>
      </c>
      <c r="Y19" s="16"/>
      <c r="Z19" s="143">
        <f>Z17+(Z20-Z18)/3</f>
        <v>1131.8555555555556</v>
      </c>
      <c r="AA19" s="16"/>
      <c r="AB19" s="16">
        <v>13.2</v>
      </c>
      <c r="AC19" s="48">
        <v>1093.7</v>
      </c>
      <c r="AD19" s="16">
        <v>-1.3</v>
      </c>
      <c r="AE19" s="20">
        <v>12</v>
      </c>
      <c r="AF19" s="16">
        <v>11.7</v>
      </c>
      <c r="AG19" s="15">
        <v>967.5</v>
      </c>
      <c r="AH19" s="16">
        <v>-6.4</v>
      </c>
      <c r="AI19" s="16">
        <v>10.7</v>
      </c>
      <c r="AJ19" s="101">
        <v>887.7</v>
      </c>
      <c r="AK19" s="16">
        <v>-4.7</v>
      </c>
      <c r="AL19" s="16">
        <v>11</v>
      </c>
      <c r="AM19" s="101">
        <v>920.5</v>
      </c>
      <c r="AN19" s="16">
        <v>0.8</v>
      </c>
    </row>
    <row r="20" spans="1:40" x14ac:dyDescent="0.2">
      <c r="A20" s="20">
        <v>13</v>
      </c>
      <c r="B20" s="16">
        <v>11.6</v>
      </c>
      <c r="C20" s="16">
        <v>973.3</v>
      </c>
      <c r="D20" s="16">
        <f>C20-C19</f>
        <v>3.7999999999999545</v>
      </c>
      <c r="E20" s="16">
        <v>11.9</v>
      </c>
      <c r="F20" s="101">
        <v>1003.3</v>
      </c>
      <c r="G20" s="16">
        <v>2.2000000000000002</v>
      </c>
      <c r="H20" s="16">
        <v>12.2</v>
      </c>
      <c r="I20" s="127">
        <v>1025.0999999999999</v>
      </c>
      <c r="J20" s="16">
        <v>0.5</v>
      </c>
      <c r="K20" s="74">
        <v>13</v>
      </c>
      <c r="L20" s="15">
        <v>12.5</v>
      </c>
      <c r="M20" s="15">
        <v>1052.5</v>
      </c>
      <c r="N20" s="16">
        <v>-2</v>
      </c>
      <c r="O20" s="16"/>
      <c r="P20" s="133">
        <f>P19+(P21-P19)/2</f>
        <v>1051.05</v>
      </c>
      <c r="Q20" s="16"/>
      <c r="R20" s="16">
        <v>14.4</v>
      </c>
      <c r="S20" s="101">
        <v>1210.5999999999999</v>
      </c>
      <c r="T20" s="16">
        <v>11</v>
      </c>
      <c r="U20" s="20">
        <v>13</v>
      </c>
      <c r="V20" s="16">
        <v>14.3</v>
      </c>
      <c r="W20" s="97">
        <v>1202.4000000000001</v>
      </c>
      <c r="X20" s="16">
        <v>0.7</v>
      </c>
      <c r="Y20" s="15">
        <v>13.6</v>
      </c>
      <c r="Z20" s="101">
        <v>1128.2</v>
      </c>
      <c r="AA20" s="16">
        <v>3.7</v>
      </c>
      <c r="AB20" s="16">
        <v>13.1</v>
      </c>
      <c r="AC20" s="16">
        <v>1091.3</v>
      </c>
      <c r="AD20" s="16">
        <v>-2.4</v>
      </c>
      <c r="AE20" s="20">
        <v>13</v>
      </c>
      <c r="AF20" s="16"/>
      <c r="AG20" s="143">
        <f>AG19+(AG22-AG19)/3</f>
        <v>962.9666666666667</v>
      </c>
      <c r="AH20" s="16"/>
      <c r="AI20" s="16">
        <v>10.7</v>
      </c>
      <c r="AJ20" s="101">
        <v>890.4</v>
      </c>
      <c r="AK20" s="16">
        <v>2.7</v>
      </c>
      <c r="AL20" s="15">
        <v>11.1</v>
      </c>
      <c r="AM20" s="15">
        <v>921.3</v>
      </c>
      <c r="AN20" s="16">
        <v>0.8</v>
      </c>
    </row>
    <row r="21" spans="1:40" x14ac:dyDescent="0.2">
      <c r="A21" s="20">
        <v>14</v>
      </c>
      <c r="B21" s="16"/>
      <c r="C21" s="115">
        <f>C20+(C23-C20)/3</f>
        <v>975.33333333333326</v>
      </c>
      <c r="D21" s="16"/>
      <c r="E21" s="16">
        <v>11.9</v>
      </c>
      <c r="F21" s="101">
        <v>1004.5</v>
      </c>
      <c r="G21" s="16">
        <f>F21-F20</f>
        <v>1.2000000000000455</v>
      </c>
      <c r="H21" s="16">
        <v>12.2</v>
      </c>
      <c r="I21" s="127">
        <v>1026.3</v>
      </c>
      <c r="J21" s="16">
        <v>1.2</v>
      </c>
      <c r="K21" s="74">
        <v>14</v>
      </c>
      <c r="L21" s="15"/>
      <c r="M21" s="131">
        <f>M20+(M23-M20)/3</f>
        <v>1052.8</v>
      </c>
      <c r="N21" s="15"/>
      <c r="O21" s="16">
        <v>12.5</v>
      </c>
      <c r="P21" s="101">
        <v>1052.8</v>
      </c>
      <c r="Q21" s="16">
        <v>3.5</v>
      </c>
      <c r="R21" s="15">
        <v>14.4</v>
      </c>
      <c r="S21" s="16">
        <v>1216</v>
      </c>
      <c r="T21" s="15">
        <v>5.4</v>
      </c>
      <c r="U21" s="20">
        <v>14</v>
      </c>
      <c r="V21" s="16"/>
      <c r="W21" s="140">
        <f>W20+(W23-W20)/3</f>
        <v>1199.2666666666667</v>
      </c>
      <c r="X21" s="16"/>
      <c r="Y21" s="15">
        <v>13.5</v>
      </c>
      <c r="Z21" s="101">
        <v>1126.9000000000001</v>
      </c>
      <c r="AA21" s="16">
        <v>-1.3</v>
      </c>
      <c r="AB21" s="16">
        <v>13.1</v>
      </c>
      <c r="AC21" s="16">
        <v>1089.0999999999999</v>
      </c>
      <c r="AD21" s="16">
        <v>-2.2000000000000002</v>
      </c>
      <c r="AE21" s="20">
        <v>14</v>
      </c>
      <c r="AF21" s="16"/>
      <c r="AG21" s="143">
        <f>AG20+(AG22-AG20)/3</f>
        <v>959.94444444444446</v>
      </c>
      <c r="AH21" s="16"/>
      <c r="AI21" s="16">
        <v>10.7</v>
      </c>
      <c r="AJ21" s="113">
        <v>890.9</v>
      </c>
      <c r="AK21" s="16">
        <v>0.5</v>
      </c>
      <c r="AL21" s="15">
        <v>11.1</v>
      </c>
      <c r="AM21" s="15">
        <v>921.5</v>
      </c>
      <c r="AN21" s="16">
        <v>0.2</v>
      </c>
    </row>
    <row r="22" spans="1:40" x14ac:dyDescent="0.2">
      <c r="A22" s="20">
        <v>15</v>
      </c>
      <c r="B22" s="16"/>
      <c r="C22" s="115">
        <f>C21+(C23-C21)/3</f>
        <v>976.68888888888887</v>
      </c>
      <c r="D22" s="16"/>
      <c r="E22" s="16">
        <v>11.9</v>
      </c>
      <c r="F22" s="16">
        <v>1004.7</v>
      </c>
      <c r="G22" s="16">
        <v>0.2</v>
      </c>
      <c r="H22" s="16">
        <v>12.2</v>
      </c>
      <c r="I22" s="127">
        <v>1028.3</v>
      </c>
      <c r="J22" s="16">
        <v>2</v>
      </c>
      <c r="K22" s="74">
        <v>15</v>
      </c>
      <c r="L22" s="15"/>
      <c r="M22" s="131">
        <f>M21+(M23-M21)/3</f>
        <v>1053</v>
      </c>
      <c r="N22" s="16"/>
      <c r="O22" s="15">
        <v>12.5</v>
      </c>
      <c r="P22" s="134">
        <v>1058.5999999999999</v>
      </c>
      <c r="Q22" s="16">
        <v>5.8</v>
      </c>
      <c r="R22" s="16">
        <v>14.5</v>
      </c>
      <c r="S22" s="16">
        <v>1217.4000000000001</v>
      </c>
      <c r="T22" s="16">
        <v>1.4</v>
      </c>
      <c r="U22" s="20">
        <v>15</v>
      </c>
      <c r="V22" s="16"/>
      <c r="W22" s="140">
        <f>W21+(W23-W21)/3</f>
        <v>1197.1777777777777</v>
      </c>
      <c r="X22" s="16"/>
      <c r="Y22" s="16">
        <v>13.5</v>
      </c>
      <c r="Z22" s="101">
        <v>1126</v>
      </c>
      <c r="AA22" s="16">
        <v>-0.9</v>
      </c>
      <c r="AB22" s="16"/>
      <c r="AC22" s="143">
        <f>AC21+(AC24-AC21)/3</f>
        <v>1084.8</v>
      </c>
      <c r="AD22" s="16"/>
      <c r="AE22" s="112">
        <v>15</v>
      </c>
      <c r="AF22" s="16">
        <v>11.5</v>
      </c>
      <c r="AG22" s="101">
        <v>953.9</v>
      </c>
      <c r="AH22" s="16">
        <v>-13.6</v>
      </c>
      <c r="AI22" s="16">
        <v>10.7</v>
      </c>
      <c r="AJ22" s="16">
        <v>888.9</v>
      </c>
      <c r="AK22" s="16">
        <v>-2</v>
      </c>
      <c r="AL22" s="16"/>
      <c r="AM22" s="151">
        <f>AM21+(AM24-AM21)/3</f>
        <v>922.36666666666667</v>
      </c>
      <c r="AN22" s="16"/>
    </row>
    <row r="23" spans="1:40" x14ac:dyDescent="0.2">
      <c r="A23" s="20">
        <v>16</v>
      </c>
      <c r="B23" s="16">
        <v>11.7</v>
      </c>
      <c r="C23" s="101">
        <v>979.4</v>
      </c>
      <c r="D23" s="16"/>
      <c r="E23" s="15">
        <v>11.9</v>
      </c>
      <c r="F23" s="15">
        <v>1004.9</v>
      </c>
      <c r="G23" s="16">
        <v>0.2</v>
      </c>
      <c r="H23" s="16">
        <v>12.2</v>
      </c>
      <c r="I23" s="127">
        <v>1029.5999999999999</v>
      </c>
      <c r="J23" s="16">
        <v>1.2</v>
      </c>
      <c r="K23" s="74">
        <v>16</v>
      </c>
      <c r="L23" s="15">
        <v>12.5</v>
      </c>
      <c r="M23" s="113">
        <v>1053.4000000000001</v>
      </c>
      <c r="N23" s="15">
        <v>0.9</v>
      </c>
      <c r="O23" s="15">
        <v>12.5</v>
      </c>
      <c r="P23" s="16">
        <v>1059.2</v>
      </c>
      <c r="Q23" s="16">
        <v>0.6</v>
      </c>
      <c r="R23" s="16"/>
      <c r="S23" s="88">
        <f>S22+(S25-S22)/3</f>
        <v>1218.6666666666667</v>
      </c>
      <c r="T23" s="16"/>
      <c r="U23" s="20">
        <v>16</v>
      </c>
      <c r="V23" s="16">
        <v>14.3</v>
      </c>
      <c r="W23" s="101">
        <v>1193</v>
      </c>
      <c r="X23" s="16">
        <v>-9.4</v>
      </c>
      <c r="Y23" s="16">
        <v>13.5</v>
      </c>
      <c r="Z23" s="16">
        <v>1124</v>
      </c>
      <c r="AA23" s="16">
        <v>-2</v>
      </c>
      <c r="AB23" s="16"/>
      <c r="AC23" s="143">
        <f>AC22+(AC24-AC22)/2</f>
        <v>1080.5</v>
      </c>
      <c r="AD23" s="16"/>
      <c r="AE23" s="20">
        <v>16</v>
      </c>
      <c r="AF23" s="16">
        <v>11.5</v>
      </c>
      <c r="AG23" s="101">
        <v>952.4</v>
      </c>
      <c r="AH23" s="16">
        <v>-1.5</v>
      </c>
      <c r="AI23" s="16">
        <v>10.7</v>
      </c>
      <c r="AJ23" s="16">
        <v>889.4</v>
      </c>
      <c r="AK23" s="16">
        <v>0.5</v>
      </c>
      <c r="AL23" s="16"/>
      <c r="AM23" s="151">
        <f>AM22+(AM24-AM22)/3</f>
        <v>922.94444444444446</v>
      </c>
      <c r="AN23" s="16"/>
    </row>
    <row r="24" spans="1:40" x14ac:dyDescent="0.2">
      <c r="A24" s="20">
        <v>17</v>
      </c>
      <c r="B24" s="16">
        <v>11.7</v>
      </c>
      <c r="C24" s="16">
        <v>981.4</v>
      </c>
      <c r="D24" s="16">
        <f>C24-C23</f>
        <v>2</v>
      </c>
      <c r="E24" s="16">
        <v>12</v>
      </c>
      <c r="F24" s="16">
        <v>1006</v>
      </c>
      <c r="G24" s="16">
        <v>1.1000000000000001</v>
      </c>
      <c r="H24" s="16"/>
      <c r="I24" s="126">
        <f>I23+(I26-I23)/3</f>
        <v>1030.8</v>
      </c>
      <c r="J24" s="16"/>
      <c r="K24" s="74">
        <v>17</v>
      </c>
      <c r="L24" s="15">
        <v>12.5</v>
      </c>
      <c r="M24" s="101">
        <v>1053.5999999999999</v>
      </c>
      <c r="N24" s="15">
        <v>0.2</v>
      </c>
      <c r="O24" s="16">
        <v>12.5</v>
      </c>
      <c r="P24" s="16">
        <v>1061.5999999999999</v>
      </c>
      <c r="Q24" s="16">
        <v>2.4</v>
      </c>
      <c r="R24" s="16"/>
      <c r="S24" s="88">
        <f>S23+(S25-S23)/3</f>
        <v>1219.5111111111112</v>
      </c>
      <c r="T24" s="16"/>
      <c r="U24" s="20">
        <v>17</v>
      </c>
      <c r="V24" s="16">
        <v>14.3</v>
      </c>
      <c r="W24" s="101">
        <v>1194.0999999999999</v>
      </c>
      <c r="X24" s="16">
        <v>1.1000000000000001</v>
      </c>
      <c r="Y24" s="16">
        <v>13.5</v>
      </c>
      <c r="Z24" s="16">
        <v>1125.7</v>
      </c>
      <c r="AA24" s="16">
        <v>1.7</v>
      </c>
      <c r="AB24" s="16">
        <v>13</v>
      </c>
      <c r="AC24" s="101">
        <v>1076.2</v>
      </c>
      <c r="AD24" s="16">
        <f>AC24-AC21</f>
        <v>-12.899999999999864</v>
      </c>
      <c r="AE24" s="20">
        <v>17</v>
      </c>
      <c r="AF24" s="16">
        <v>11.4</v>
      </c>
      <c r="AG24" s="48">
        <v>948.8</v>
      </c>
      <c r="AH24" s="114">
        <v>-3.6</v>
      </c>
      <c r="AI24" s="16"/>
      <c r="AJ24" s="151">
        <f>AJ23+(AJ26-AJ23)/3</f>
        <v>889.76666666666665</v>
      </c>
      <c r="AK24" s="16"/>
      <c r="AL24" s="101">
        <v>11.1</v>
      </c>
      <c r="AM24" s="101">
        <v>924.1</v>
      </c>
      <c r="AN24" s="101">
        <v>2.6</v>
      </c>
    </row>
    <row r="25" spans="1:40" x14ac:dyDescent="0.2">
      <c r="A25" s="20">
        <v>18</v>
      </c>
      <c r="B25" s="16">
        <v>11.7</v>
      </c>
      <c r="C25" s="16">
        <v>982.7</v>
      </c>
      <c r="D25" s="16">
        <f>C25-C24</f>
        <v>1.3000000000000682</v>
      </c>
      <c r="E25" s="15"/>
      <c r="F25" s="123">
        <f>F24+(F27-F24)/3</f>
        <v>1006.5</v>
      </c>
      <c r="G25" s="16"/>
      <c r="H25" s="16"/>
      <c r="I25" s="126">
        <f>I24+(I26-I24)/3</f>
        <v>1031.5999999999999</v>
      </c>
      <c r="J25" s="16"/>
      <c r="K25" s="74">
        <v>18</v>
      </c>
      <c r="L25" s="15">
        <v>12.5</v>
      </c>
      <c r="M25" s="16">
        <v>1050.2</v>
      </c>
      <c r="N25" s="16">
        <v>-3.4</v>
      </c>
      <c r="O25" s="16">
        <v>12.5</v>
      </c>
      <c r="P25" s="16">
        <v>1061.0999999999999</v>
      </c>
      <c r="Q25" s="16">
        <v>-0.5</v>
      </c>
      <c r="R25" s="16">
        <v>14.5</v>
      </c>
      <c r="S25" s="48">
        <v>1221.2</v>
      </c>
      <c r="T25" s="16">
        <v>3.8</v>
      </c>
      <c r="U25" s="20">
        <v>18</v>
      </c>
      <c r="V25" s="16">
        <v>14.3</v>
      </c>
      <c r="W25" s="48">
        <v>1192.2</v>
      </c>
      <c r="X25" s="16">
        <v>-2.9</v>
      </c>
      <c r="Y25" s="16"/>
      <c r="Z25" s="143">
        <f>Z24+(Z27-Z24)/3</f>
        <v>1125.4333333333334</v>
      </c>
      <c r="AA25" s="16"/>
      <c r="AB25" s="16">
        <v>12.9</v>
      </c>
      <c r="AC25" s="101">
        <v>1072.4000000000001</v>
      </c>
      <c r="AD25" s="16">
        <f>AC25-AC24</f>
        <v>-3.7999999999999545</v>
      </c>
      <c r="AE25" s="20">
        <v>18</v>
      </c>
      <c r="AF25" s="16">
        <v>11.4</v>
      </c>
      <c r="AG25" s="16">
        <v>946</v>
      </c>
      <c r="AH25" s="16">
        <v>-2.8</v>
      </c>
      <c r="AI25" s="16"/>
      <c r="AJ25" s="151">
        <f>AJ24+(AJ26-AJ24)/3</f>
        <v>890.01111111111106</v>
      </c>
      <c r="AK25" s="16"/>
      <c r="AL25" s="101">
        <v>11.1</v>
      </c>
      <c r="AM25" s="101">
        <v>924.4</v>
      </c>
      <c r="AN25" s="101">
        <v>0.3</v>
      </c>
    </row>
    <row r="26" spans="1:40" x14ac:dyDescent="0.2">
      <c r="A26" s="20">
        <v>19</v>
      </c>
      <c r="B26" s="16">
        <v>11.7</v>
      </c>
      <c r="C26" s="16">
        <v>981.7</v>
      </c>
      <c r="D26" s="16">
        <f>C26-C25</f>
        <v>-1</v>
      </c>
      <c r="E26" s="15"/>
      <c r="F26" s="123">
        <f>F24+(F27-F24)/3</f>
        <v>1006.5</v>
      </c>
      <c r="G26" s="16"/>
      <c r="H26" s="16">
        <v>12.2</v>
      </c>
      <c r="I26" s="127">
        <v>1033.2</v>
      </c>
      <c r="J26" s="16">
        <v>3.5</v>
      </c>
      <c r="K26" s="74">
        <v>19</v>
      </c>
      <c r="L26" s="15">
        <v>12.5</v>
      </c>
      <c r="M26" s="16">
        <v>1050.9000000000001</v>
      </c>
      <c r="N26" s="15">
        <v>0.7</v>
      </c>
      <c r="O26" s="16"/>
      <c r="P26" s="133">
        <f>P25+(P28-P25)/3</f>
        <v>1062.8</v>
      </c>
      <c r="Q26" s="16"/>
      <c r="R26" s="15">
        <v>14.6</v>
      </c>
      <c r="S26" s="101">
        <v>1222.2</v>
      </c>
      <c r="T26" s="71">
        <v>1</v>
      </c>
      <c r="U26" s="20">
        <v>19</v>
      </c>
      <c r="V26" s="16">
        <v>14.2</v>
      </c>
      <c r="W26" s="16">
        <v>1188.8</v>
      </c>
      <c r="X26" s="16">
        <v>-2.4</v>
      </c>
      <c r="Y26" s="16"/>
      <c r="Z26" s="143">
        <f>Z25+(Z27-Z25)/3</f>
        <v>1125.2555555555557</v>
      </c>
      <c r="AA26" s="16"/>
      <c r="AB26" s="16">
        <v>12.8</v>
      </c>
      <c r="AC26" s="101">
        <v>1064.5</v>
      </c>
      <c r="AD26" s="16">
        <f>AC26-AC25</f>
        <v>-7.9000000000000909</v>
      </c>
      <c r="AE26" s="20">
        <v>19</v>
      </c>
      <c r="AF26" s="16">
        <v>11.4</v>
      </c>
      <c r="AG26" s="114">
        <v>944.1</v>
      </c>
      <c r="AH26" s="16">
        <v>-1.9</v>
      </c>
      <c r="AI26" s="16">
        <v>10.7</v>
      </c>
      <c r="AJ26" s="101">
        <v>890.5</v>
      </c>
      <c r="AK26" s="16">
        <v>1.1000000000000001</v>
      </c>
      <c r="AL26" s="101">
        <v>11.2</v>
      </c>
      <c r="AM26" s="101">
        <v>926.4</v>
      </c>
      <c r="AN26" s="101">
        <v>2</v>
      </c>
    </row>
    <row r="27" spans="1:40" x14ac:dyDescent="0.2">
      <c r="A27" s="20">
        <v>20</v>
      </c>
      <c r="B27" s="16">
        <v>11.7</v>
      </c>
      <c r="C27" s="16">
        <v>984.1</v>
      </c>
      <c r="D27" s="16">
        <f>C27-C26</f>
        <v>2.3999999999999773</v>
      </c>
      <c r="E27" s="16">
        <v>12</v>
      </c>
      <c r="F27" s="101">
        <v>1007.5</v>
      </c>
      <c r="G27" s="16">
        <v>1.5</v>
      </c>
      <c r="H27" s="16">
        <v>12.3</v>
      </c>
      <c r="I27" s="127">
        <v>1035.9000000000001</v>
      </c>
      <c r="J27" s="16">
        <v>2.7</v>
      </c>
      <c r="K27" s="74">
        <v>20</v>
      </c>
      <c r="L27" s="15">
        <v>12.5</v>
      </c>
      <c r="M27" s="15">
        <v>1051.9000000000001</v>
      </c>
      <c r="N27" s="16">
        <v>1</v>
      </c>
      <c r="O27" s="16"/>
      <c r="P27" s="133">
        <f>P26+(P28-P26)/3</f>
        <v>1063.9333333333334</v>
      </c>
      <c r="Q27" s="16"/>
      <c r="R27" s="16">
        <v>14.6</v>
      </c>
      <c r="S27" s="16">
        <v>1224.2</v>
      </c>
      <c r="T27" s="16">
        <v>2</v>
      </c>
      <c r="U27" s="20">
        <v>20</v>
      </c>
      <c r="V27" s="16">
        <v>14.2</v>
      </c>
      <c r="W27" s="16">
        <v>1186.8</v>
      </c>
      <c r="X27" s="16">
        <v>-2</v>
      </c>
      <c r="Y27" s="16">
        <v>13.5</v>
      </c>
      <c r="Z27" s="101">
        <v>1124.9000000000001</v>
      </c>
      <c r="AA27" s="15">
        <v>-0.8</v>
      </c>
      <c r="AB27" s="16">
        <v>12.8</v>
      </c>
      <c r="AC27" s="16">
        <v>1061.7</v>
      </c>
      <c r="AD27" s="16">
        <f>AC27-AC26</f>
        <v>-2.7999999999999545</v>
      </c>
      <c r="AE27" s="20">
        <v>20</v>
      </c>
      <c r="AF27" s="16"/>
      <c r="AG27" s="193">
        <f>AG26+(AG29-AG26)/3</f>
        <v>941.33333333333337</v>
      </c>
      <c r="AH27" s="16"/>
      <c r="AI27" s="15">
        <v>10.7</v>
      </c>
      <c r="AJ27" s="101">
        <v>892.6</v>
      </c>
      <c r="AK27" s="15">
        <v>2.1</v>
      </c>
      <c r="AL27" s="101">
        <v>11.2</v>
      </c>
      <c r="AM27" s="101">
        <v>928.2</v>
      </c>
      <c r="AN27" s="112">
        <v>1.8</v>
      </c>
    </row>
    <row r="28" spans="1:40" x14ac:dyDescent="0.2">
      <c r="A28" s="20">
        <v>21</v>
      </c>
      <c r="B28" s="16">
        <v>11.7</v>
      </c>
      <c r="C28" s="16">
        <v>988.5</v>
      </c>
      <c r="D28" s="16">
        <f>C28-C27</f>
        <v>4.3999999999999773</v>
      </c>
      <c r="E28" s="16">
        <v>12</v>
      </c>
      <c r="F28" s="16">
        <v>1009.7</v>
      </c>
      <c r="G28" s="16">
        <v>2.2000000000000002</v>
      </c>
      <c r="H28" s="16">
        <v>12.3</v>
      </c>
      <c r="I28" s="127">
        <v>1037.2</v>
      </c>
      <c r="J28" s="16">
        <v>1.3</v>
      </c>
      <c r="K28" s="74">
        <v>21</v>
      </c>
      <c r="L28" s="15"/>
      <c r="M28" s="131">
        <f>M27+(M30-M27)/3</f>
        <v>1052.6333333333334</v>
      </c>
      <c r="N28" s="15"/>
      <c r="O28" s="16">
        <v>12.5</v>
      </c>
      <c r="P28" s="101">
        <v>1066.2</v>
      </c>
      <c r="Q28" s="16">
        <v>5.0999999999999996</v>
      </c>
      <c r="R28" s="16">
        <v>14.6</v>
      </c>
      <c r="S28" s="16">
        <v>1226</v>
      </c>
      <c r="T28" s="16">
        <v>1.8</v>
      </c>
      <c r="U28" s="20">
        <v>21</v>
      </c>
      <c r="V28" s="16"/>
      <c r="W28" s="140">
        <f>W27+(W30-W27)/3</f>
        <v>1185.8999999999999</v>
      </c>
      <c r="X28" s="16"/>
      <c r="Y28" s="15">
        <v>13.5</v>
      </c>
      <c r="Z28" s="101">
        <v>1123.4000000000001</v>
      </c>
      <c r="AA28" s="15">
        <v>-1.5</v>
      </c>
      <c r="AB28" s="16">
        <v>12.7</v>
      </c>
      <c r="AC28" s="16">
        <v>1055.2</v>
      </c>
      <c r="AD28" s="16">
        <f>AC28-AC27</f>
        <v>-6.5</v>
      </c>
      <c r="AE28" s="20">
        <v>21</v>
      </c>
      <c r="AF28" s="16"/>
      <c r="AG28" s="143">
        <f>AG27+(AG29-AG27)/3</f>
        <v>939.48888888888894</v>
      </c>
      <c r="AH28" s="16"/>
      <c r="AI28" s="16">
        <v>10.7</v>
      </c>
      <c r="AJ28" s="101">
        <v>894.5</v>
      </c>
      <c r="AK28" s="16">
        <v>1.9</v>
      </c>
      <c r="AL28" s="101">
        <v>11.2</v>
      </c>
      <c r="AM28" s="101">
        <v>929.6</v>
      </c>
      <c r="AN28" s="112">
        <v>1.4</v>
      </c>
    </row>
    <row r="29" spans="1:40" x14ac:dyDescent="0.2">
      <c r="A29" s="20">
        <v>22</v>
      </c>
      <c r="B29" s="16"/>
      <c r="C29" s="88">
        <f>C28+(C30-C28)/3</f>
        <v>988.5</v>
      </c>
      <c r="D29" s="16"/>
      <c r="E29" s="16">
        <v>12</v>
      </c>
      <c r="F29" s="16">
        <v>1010</v>
      </c>
      <c r="G29" s="16">
        <v>0.3</v>
      </c>
      <c r="H29" s="16">
        <v>12.3</v>
      </c>
      <c r="I29" s="127">
        <v>1039.3</v>
      </c>
      <c r="J29" s="16">
        <v>2.1</v>
      </c>
      <c r="K29" s="74">
        <v>22</v>
      </c>
      <c r="L29" s="15"/>
      <c r="M29" s="131">
        <f>M28+(M30-M28)/3</f>
        <v>1053.1222222222223</v>
      </c>
      <c r="N29" s="15"/>
      <c r="O29" s="16">
        <v>12.7</v>
      </c>
      <c r="P29" s="101">
        <v>1072</v>
      </c>
      <c r="Q29" s="16">
        <v>5.8</v>
      </c>
      <c r="R29" s="16">
        <v>14.6</v>
      </c>
      <c r="S29" s="16">
        <v>1229</v>
      </c>
      <c r="T29" s="16">
        <v>3</v>
      </c>
      <c r="U29" s="20">
        <v>22</v>
      </c>
      <c r="V29" s="16"/>
      <c r="W29" s="140">
        <f>W28+(W30-W28)/3</f>
        <v>1185.3</v>
      </c>
      <c r="X29" s="16"/>
      <c r="Y29" s="15">
        <v>13.5</v>
      </c>
      <c r="Z29" s="101">
        <v>1125.4000000000001</v>
      </c>
      <c r="AA29" s="15">
        <v>2</v>
      </c>
      <c r="AB29" s="16"/>
      <c r="AC29" s="143">
        <f>AC28+(AC31-AC28)/3</f>
        <v>1051.8</v>
      </c>
      <c r="AD29" s="16"/>
      <c r="AE29" s="20">
        <v>22</v>
      </c>
      <c r="AF29" s="16">
        <v>11.3</v>
      </c>
      <c r="AG29" s="101">
        <v>935.8</v>
      </c>
      <c r="AH29" s="16">
        <v>-8.3000000000000007</v>
      </c>
      <c r="AI29" s="16">
        <v>10.8</v>
      </c>
      <c r="AJ29" s="48">
        <v>897.9</v>
      </c>
      <c r="AK29" s="16">
        <v>3.4</v>
      </c>
      <c r="AL29" s="101"/>
      <c r="AM29" s="151">
        <f>AM28+(AM31-AM28)/3</f>
        <v>931.30000000000007</v>
      </c>
      <c r="AN29" s="15"/>
    </row>
    <row r="30" spans="1:40" x14ac:dyDescent="0.2">
      <c r="A30" s="20">
        <v>23</v>
      </c>
      <c r="B30" s="16"/>
      <c r="C30" s="88">
        <v>988.5</v>
      </c>
      <c r="D30" s="16"/>
      <c r="E30" s="16"/>
      <c r="F30" s="125">
        <f>F29+(F31-F29)/2</f>
        <v>1010.4</v>
      </c>
      <c r="G30" s="15"/>
      <c r="H30" s="16">
        <v>12.3</v>
      </c>
      <c r="I30" s="127">
        <v>1039.9000000000001</v>
      </c>
      <c r="J30" s="16">
        <v>0.6</v>
      </c>
      <c r="K30" s="74">
        <v>23</v>
      </c>
      <c r="L30" s="15">
        <v>12.5</v>
      </c>
      <c r="M30" s="113">
        <v>1054.0999999999999</v>
      </c>
      <c r="N30" s="16">
        <v>2.2000000000000002</v>
      </c>
      <c r="O30" s="16">
        <v>12.8</v>
      </c>
      <c r="P30" s="16">
        <v>1077</v>
      </c>
      <c r="Q30" s="16">
        <v>5</v>
      </c>
      <c r="R30" s="16"/>
      <c r="S30" s="137">
        <f>S29+(S32-S29)/3</f>
        <v>1229.9333333333334</v>
      </c>
      <c r="T30" s="16"/>
      <c r="U30" s="20">
        <v>23</v>
      </c>
      <c r="V30" s="16">
        <v>14.2</v>
      </c>
      <c r="W30" s="101">
        <v>1184.0999999999999</v>
      </c>
      <c r="X30" s="16">
        <v>-2.7</v>
      </c>
      <c r="Y30" s="16">
        <v>13.5</v>
      </c>
      <c r="Z30" s="15">
        <v>1123.3</v>
      </c>
      <c r="AA30" s="15">
        <v>-1.1000000000000001</v>
      </c>
      <c r="AB30" s="16"/>
      <c r="AC30" s="143">
        <f>AC29+(AC29-AC31)/2</f>
        <v>1055.1999999999998</v>
      </c>
      <c r="AD30" s="16"/>
      <c r="AE30" s="20">
        <v>23</v>
      </c>
      <c r="AF30" s="16">
        <v>11.3</v>
      </c>
      <c r="AG30" s="101">
        <v>938.2</v>
      </c>
      <c r="AH30" s="16">
        <v>2.4</v>
      </c>
      <c r="AI30" s="16">
        <v>10.8</v>
      </c>
      <c r="AJ30" s="48">
        <v>898</v>
      </c>
      <c r="AK30" s="16">
        <v>0.1</v>
      </c>
      <c r="AL30" s="16"/>
      <c r="AM30" s="151">
        <f>AM29+(AM31-AM29)/3</f>
        <v>932.43333333333339</v>
      </c>
      <c r="AN30" s="16"/>
    </row>
    <row r="31" spans="1:40" x14ac:dyDescent="0.2">
      <c r="A31" s="20">
        <v>24</v>
      </c>
      <c r="B31" s="16">
        <v>11.8</v>
      </c>
      <c r="C31" s="16">
        <v>990.4</v>
      </c>
      <c r="D31" s="16">
        <f>C31-C28</f>
        <v>1.8999999999999773</v>
      </c>
      <c r="E31" s="16">
        <v>12</v>
      </c>
      <c r="F31" s="101">
        <v>1010.8</v>
      </c>
      <c r="G31" s="15">
        <v>0.8</v>
      </c>
      <c r="H31" s="16"/>
      <c r="I31" s="126">
        <f>I30+(I33-I30)/3</f>
        <v>1041.8333333333335</v>
      </c>
      <c r="J31" s="16"/>
      <c r="K31" s="74">
        <v>24</v>
      </c>
      <c r="L31" s="15">
        <v>12.5</v>
      </c>
      <c r="M31" s="113">
        <v>1053.9000000000001</v>
      </c>
      <c r="N31" s="16">
        <v>-0.3</v>
      </c>
      <c r="O31" s="16">
        <v>12.9</v>
      </c>
      <c r="P31" s="16">
        <v>1084.3</v>
      </c>
      <c r="Q31" s="16">
        <v>7.3</v>
      </c>
      <c r="R31" s="16"/>
      <c r="S31" s="137">
        <f>S30+(S32-S30)/3</f>
        <v>1230.5555555555557</v>
      </c>
      <c r="T31" s="16"/>
      <c r="U31" s="20">
        <v>24</v>
      </c>
      <c r="V31" s="16">
        <v>14.1</v>
      </c>
      <c r="W31" s="141">
        <v>1174.4000000000001</v>
      </c>
      <c r="X31" s="16">
        <v>-9.4</v>
      </c>
      <c r="Y31" s="15">
        <v>13.5</v>
      </c>
      <c r="Z31" s="16">
        <v>1120.5999999999999</v>
      </c>
      <c r="AA31" s="15">
        <v>-2.7</v>
      </c>
      <c r="AB31" s="16">
        <v>12.6</v>
      </c>
      <c r="AC31" s="101">
        <v>1045</v>
      </c>
      <c r="AD31" s="16">
        <f>AC31-AC28</f>
        <v>-10.200000000000045</v>
      </c>
      <c r="AE31" s="20">
        <v>24</v>
      </c>
      <c r="AF31" s="15">
        <v>11.2</v>
      </c>
      <c r="AG31" s="101">
        <v>934.4</v>
      </c>
      <c r="AH31" s="16">
        <v>-3.8</v>
      </c>
      <c r="AI31" s="16"/>
      <c r="AJ31" s="151">
        <f>AJ30+(AJ33-AJ30)/3</f>
        <v>899.13333333333333</v>
      </c>
      <c r="AK31" s="16"/>
      <c r="AL31" s="16">
        <v>11.3</v>
      </c>
      <c r="AM31" s="16">
        <v>934.7</v>
      </c>
      <c r="AN31" s="15">
        <v>5.0999999999999996</v>
      </c>
    </row>
    <row r="32" spans="1:40" x14ac:dyDescent="0.2">
      <c r="A32" s="20">
        <v>25</v>
      </c>
      <c r="B32" s="16">
        <v>11.8</v>
      </c>
      <c r="C32" s="16">
        <v>993.6</v>
      </c>
      <c r="D32" s="16">
        <f>C32-C31</f>
        <v>3.2000000000000455</v>
      </c>
      <c r="E32" s="15"/>
      <c r="F32" s="125">
        <f>F31+(F34-F31)/3</f>
        <v>1011.4</v>
      </c>
      <c r="G32" s="16"/>
      <c r="H32" s="16"/>
      <c r="I32" s="126">
        <f>I31+(I33-I31)/3</f>
        <v>1043.1222222222223</v>
      </c>
      <c r="J32" s="16"/>
      <c r="K32" s="74">
        <v>25</v>
      </c>
      <c r="L32" s="15">
        <v>12.5</v>
      </c>
      <c r="M32" s="16">
        <v>1052.2</v>
      </c>
      <c r="N32" s="15">
        <v>-1.5</v>
      </c>
      <c r="O32" s="16">
        <v>12.9</v>
      </c>
      <c r="P32" s="16">
        <v>1088.3</v>
      </c>
      <c r="Q32" s="16">
        <v>4</v>
      </c>
      <c r="R32" s="16">
        <v>14.6</v>
      </c>
      <c r="S32" s="113">
        <v>1231.8</v>
      </c>
      <c r="T32" s="16">
        <v>2.8</v>
      </c>
      <c r="U32" s="20">
        <v>25</v>
      </c>
      <c r="V32" s="16">
        <v>14</v>
      </c>
      <c r="W32" s="48">
        <v>1172.9000000000001</v>
      </c>
      <c r="X32" s="16">
        <v>-1.5</v>
      </c>
      <c r="Y32" s="15"/>
      <c r="Z32" s="143">
        <f>Z31+(Z34-Z31)/3</f>
        <v>1119.0999999999999</v>
      </c>
      <c r="AA32" s="15"/>
      <c r="AB32" s="16">
        <v>12.5</v>
      </c>
      <c r="AC32" s="142">
        <v>1036.7</v>
      </c>
      <c r="AD32" s="16">
        <f>AC32-AC31</f>
        <v>-8.2999999999999545</v>
      </c>
      <c r="AE32" s="20">
        <v>25</v>
      </c>
      <c r="AF32" s="15">
        <v>11.2</v>
      </c>
      <c r="AG32" s="101">
        <v>931.1</v>
      </c>
      <c r="AH32" s="16">
        <v>-3.3</v>
      </c>
      <c r="AI32" s="16"/>
      <c r="AJ32" s="151">
        <f>AJ31+(AJ33-AJ31)/3</f>
        <v>899.88888888888891</v>
      </c>
      <c r="AK32" s="16"/>
      <c r="AL32" s="16">
        <v>11.4</v>
      </c>
      <c r="AM32" s="101">
        <v>937.7</v>
      </c>
      <c r="AN32" s="16">
        <v>3</v>
      </c>
    </row>
    <row r="33" spans="1:40" x14ac:dyDescent="0.2">
      <c r="A33" s="20">
        <v>26</v>
      </c>
      <c r="B33" s="16">
        <v>11.8</v>
      </c>
      <c r="C33" s="16">
        <v>991.7</v>
      </c>
      <c r="D33" s="16">
        <f>C33-C32</f>
        <v>-1.8999999999999773</v>
      </c>
      <c r="E33" s="14"/>
      <c r="F33" s="124">
        <f>F32+(F34-F32)/3</f>
        <v>1011.8</v>
      </c>
      <c r="G33" s="14"/>
      <c r="H33" s="16">
        <v>12.4</v>
      </c>
      <c r="I33" s="127">
        <v>1045.7</v>
      </c>
      <c r="J33" s="16">
        <v>5.8</v>
      </c>
      <c r="K33" s="74">
        <v>26</v>
      </c>
      <c r="L33" s="15">
        <v>12.5</v>
      </c>
      <c r="M33" s="15">
        <v>1051.3</v>
      </c>
      <c r="N33" s="15">
        <v>-0.9</v>
      </c>
      <c r="O33" s="15"/>
      <c r="P33" s="133">
        <f>P32+(P35-P32)/3</f>
        <v>1093.7666666666667</v>
      </c>
      <c r="Q33" s="16"/>
      <c r="R33" s="16">
        <v>14.6</v>
      </c>
      <c r="S33" s="113">
        <v>1235.5</v>
      </c>
      <c r="T33" s="16">
        <v>3.7</v>
      </c>
      <c r="U33" s="20">
        <v>26</v>
      </c>
      <c r="V33" s="16">
        <v>14</v>
      </c>
      <c r="W33" s="48">
        <v>1167.5</v>
      </c>
      <c r="X33" s="16">
        <v>-5.4</v>
      </c>
      <c r="Y33" s="15"/>
      <c r="Z33" s="143">
        <f>Z32+(Z34-Z32)/3</f>
        <v>1118.0999999999999</v>
      </c>
      <c r="AA33" s="16"/>
      <c r="AB33" s="16">
        <v>12.4</v>
      </c>
      <c r="AC33" s="101">
        <v>1026.9000000000001</v>
      </c>
      <c r="AD33" s="16">
        <f>AC33-AC32</f>
        <v>-9.7999999999999545</v>
      </c>
      <c r="AE33" s="20">
        <v>26</v>
      </c>
      <c r="AF33" s="15">
        <v>11.1</v>
      </c>
      <c r="AG33" s="101">
        <v>923.2</v>
      </c>
      <c r="AH33" s="16">
        <v>-7.9</v>
      </c>
      <c r="AI33" s="16">
        <v>10.8</v>
      </c>
      <c r="AJ33" s="113">
        <v>901.4</v>
      </c>
      <c r="AK33" s="50">
        <v>3.4</v>
      </c>
      <c r="AL33" s="16">
        <v>11.4</v>
      </c>
      <c r="AM33" s="101">
        <v>940.4</v>
      </c>
      <c r="AN33" s="15">
        <v>2.7</v>
      </c>
    </row>
    <row r="34" spans="1:40" x14ac:dyDescent="0.2">
      <c r="A34" s="20">
        <v>27</v>
      </c>
      <c r="B34" s="16">
        <v>11.8</v>
      </c>
      <c r="C34" s="16">
        <v>992.3</v>
      </c>
      <c r="D34" s="16">
        <f>C34-C33</f>
        <v>0.59999999999990905</v>
      </c>
      <c r="E34" s="16">
        <v>12</v>
      </c>
      <c r="F34" s="101">
        <v>1012.6</v>
      </c>
      <c r="G34" s="16">
        <v>1.8</v>
      </c>
      <c r="H34" s="16">
        <v>12.4</v>
      </c>
      <c r="I34" s="127">
        <v>1047.5</v>
      </c>
      <c r="J34" s="16">
        <v>1.8</v>
      </c>
      <c r="K34" s="74">
        <v>27</v>
      </c>
      <c r="L34" s="15">
        <v>12.4</v>
      </c>
      <c r="M34" s="16">
        <v>1047.4000000000001</v>
      </c>
      <c r="N34" s="15">
        <v>-3.9</v>
      </c>
      <c r="O34" s="16"/>
      <c r="P34" s="133">
        <f>P33+(P35-P33)/3</f>
        <v>1097.411111111111</v>
      </c>
      <c r="Q34" s="16"/>
      <c r="R34" s="16">
        <v>14.7</v>
      </c>
      <c r="S34" s="16">
        <v>1238.3</v>
      </c>
      <c r="T34" s="16">
        <v>2.8</v>
      </c>
      <c r="U34" s="20">
        <v>27</v>
      </c>
      <c r="V34" s="16">
        <v>14</v>
      </c>
      <c r="W34" s="16">
        <v>1167.4000000000001</v>
      </c>
      <c r="X34" s="16">
        <v>-1</v>
      </c>
      <c r="Y34" s="15">
        <v>13.4</v>
      </c>
      <c r="Z34" s="101">
        <v>1116.0999999999999</v>
      </c>
      <c r="AA34" s="15">
        <v>-4.5</v>
      </c>
      <c r="AB34" s="16">
        <v>12.3</v>
      </c>
      <c r="AC34" s="16">
        <v>1020.9</v>
      </c>
      <c r="AD34" s="16">
        <f>AC34-AC33</f>
        <v>-6.0000000000001137</v>
      </c>
      <c r="AE34" s="20">
        <v>27</v>
      </c>
      <c r="AF34" s="16"/>
      <c r="AG34" s="150">
        <f>AG33+(AG36-AG33)/3</f>
        <v>919.5</v>
      </c>
      <c r="AH34" s="16"/>
      <c r="AI34" s="15">
        <v>10.8</v>
      </c>
      <c r="AJ34" s="101">
        <v>901.9</v>
      </c>
      <c r="AK34" s="50">
        <v>0.5</v>
      </c>
      <c r="AL34" s="16">
        <v>11.4</v>
      </c>
      <c r="AM34" s="16">
        <v>941.9</v>
      </c>
      <c r="AN34" s="16">
        <v>1.5</v>
      </c>
    </row>
    <row r="35" spans="1:40" x14ac:dyDescent="0.2">
      <c r="A35" s="20">
        <v>28</v>
      </c>
      <c r="B35" s="16"/>
      <c r="C35" s="116">
        <f>C34+(C37-C34)/3</f>
        <v>992.56666666666661</v>
      </c>
      <c r="D35" s="16"/>
      <c r="E35" s="16">
        <v>12</v>
      </c>
      <c r="F35" s="101">
        <v>1012.9</v>
      </c>
      <c r="G35" s="16">
        <v>0.3</v>
      </c>
      <c r="H35" s="16">
        <v>12.4</v>
      </c>
      <c r="I35" s="127">
        <v>1048</v>
      </c>
      <c r="J35" s="16">
        <v>0.5</v>
      </c>
      <c r="K35" s="74">
        <v>28</v>
      </c>
      <c r="L35" s="15">
        <v>12.4</v>
      </c>
      <c r="M35" s="16">
        <v>1045.2</v>
      </c>
      <c r="N35" s="16">
        <v>-2.2000000000000002</v>
      </c>
      <c r="O35" s="15">
        <v>13.1</v>
      </c>
      <c r="P35" s="101">
        <v>1104.7</v>
      </c>
      <c r="Q35" s="16">
        <v>16.399999999999999</v>
      </c>
      <c r="R35" s="16">
        <v>14.7</v>
      </c>
      <c r="S35" s="16">
        <v>1234.9000000000001</v>
      </c>
      <c r="T35" s="16">
        <v>-3.4</v>
      </c>
      <c r="U35" s="20">
        <v>28</v>
      </c>
      <c r="V35" s="16"/>
      <c r="W35" s="140">
        <f>W34+(W37-W34)/3</f>
        <v>1162.6666666666667</v>
      </c>
      <c r="X35" s="16"/>
      <c r="Y35" s="15">
        <v>13.4</v>
      </c>
      <c r="Z35" s="101">
        <v>1114</v>
      </c>
      <c r="AA35" s="15">
        <v>-2.1</v>
      </c>
      <c r="AB35" s="16">
        <v>12.3</v>
      </c>
      <c r="AC35" s="16">
        <v>1018.5</v>
      </c>
      <c r="AD35" s="16">
        <f>AC35-AC34</f>
        <v>-2.3999999999999773</v>
      </c>
      <c r="AE35" s="20">
        <v>28</v>
      </c>
      <c r="AF35" s="16"/>
      <c r="AG35" s="150">
        <f>AG34+(AG36-AG34)/3</f>
        <v>917.0333333333333</v>
      </c>
      <c r="AH35" s="16"/>
      <c r="AI35" s="16">
        <v>10.8</v>
      </c>
      <c r="AJ35" s="101">
        <v>901.3</v>
      </c>
      <c r="AK35" s="50">
        <v>-0.6</v>
      </c>
      <c r="AL35" s="15">
        <v>11.5</v>
      </c>
      <c r="AM35" s="16">
        <v>945.8</v>
      </c>
      <c r="AN35" s="16">
        <v>3.9</v>
      </c>
    </row>
    <row r="36" spans="1:40" x14ac:dyDescent="0.2">
      <c r="A36" s="20">
        <v>29</v>
      </c>
      <c r="B36" s="16"/>
      <c r="C36" s="88">
        <f>C35+(C37-C35)/3</f>
        <v>992.74444444444441</v>
      </c>
      <c r="D36" s="16"/>
      <c r="E36" s="15">
        <v>12.1</v>
      </c>
      <c r="F36" s="15">
        <v>1014.3</v>
      </c>
      <c r="G36" s="16">
        <v>1.4</v>
      </c>
      <c r="H36" s="16">
        <v>12.4</v>
      </c>
      <c r="I36" s="127">
        <v>1046</v>
      </c>
      <c r="J36" s="16">
        <v>-2</v>
      </c>
      <c r="K36" s="74">
        <v>29</v>
      </c>
      <c r="L36" s="15"/>
      <c r="M36" s="131">
        <f>M35+(P9-M35)/4</f>
        <v>1045.8499999999999</v>
      </c>
      <c r="N36" s="16"/>
      <c r="O36" s="15">
        <v>13.2</v>
      </c>
      <c r="P36" s="113">
        <v>1111.9000000000001</v>
      </c>
      <c r="Q36" s="16">
        <v>7.2</v>
      </c>
      <c r="R36" s="16">
        <v>14.7</v>
      </c>
      <c r="S36" s="16">
        <v>1235</v>
      </c>
      <c r="T36" s="16">
        <v>0.1</v>
      </c>
      <c r="U36" s="20">
        <v>29</v>
      </c>
      <c r="V36" s="16"/>
      <c r="W36" s="140">
        <f>W35+(W37-W35)/3</f>
        <v>1159.5111111111112</v>
      </c>
      <c r="X36" s="16"/>
      <c r="Y36" s="15">
        <v>13.3</v>
      </c>
      <c r="Z36" s="101">
        <v>1108.5</v>
      </c>
      <c r="AA36" s="16">
        <v>-5.5</v>
      </c>
      <c r="AB36" s="16"/>
      <c r="AC36" s="143">
        <f>AC35+(AG8-AC35)/3</f>
        <v>1015.8333333333334</v>
      </c>
      <c r="AD36" s="16"/>
      <c r="AE36" s="20">
        <v>29</v>
      </c>
      <c r="AF36" s="16">
        <v>11</v>
      </c>
      <c r="AG36" s="101">
        <v>912.1</v>
      </c>
      <c r="AH36" s="16">
        <v>-11.1</v>
      </c>
      <c r="AI36" s="16">
        <v>10.8</v>
      </c>
      <c r="AJ36" s="16">
        <v>902.7</v>
      </c>
      <c r="AK36" s="16">
        <v>1.4</v>
      </c>
      <c r="AL36" s="16"/>
      <c r="AM36" s="16">
        <v>946.6</v>
      </c>
      <c r="AN36" s="15"/>
    </row>
    <row r="37" spans="1:40" x14ac:dyDescent="0.2">
      <c r="A37" s="20">
        <v>30</v>
      </c>
      <c r="B37" s="16">
        <v>11.8</v>
      </c>
      <c r="C37" s="101">
        <v>993.1</v>
      </c>
      <c r="D37" s="16">
        <f>C37-C34</f>
        <v>0.80000000000006821</v>
      </c>
      <c r="E37" s="15"/>
      <c r="F37" s="15"/>
      <c r="G37" s="16"/>
      <c r="H37" s="16">
        <v>12.4</v>
      </c>
      <c r="I37" s="127">
        <v>1047.5999999999999</v>
      </c>
      <c r="J37" s="16">
        <v>1.6</v>
      </c>
      <c r="K37" s="74">
        <v>30</v>
      </c>
      <c r="L37" s="15"/>
      <c r="M37" s="131">
        <f>M36+(P9-M36)/3</f>
        <v>1046.5</v>
      </c>
      <c r="N37" s="15"/>
      <c r="O37" s="16">
        <v>13.3</v>
      </c>
      <c r="P37" s="113">
        <v>1120</v>
      </c>
      <c r="Q37" s="16">
        <v>8.1</v>
      </c>
      <c r="R37" s="16"/>
      <c r="S37" s="137">
        <f>S36+(W9-S36)/3</f>
        <v>1234.5999999999999</v>
      </c>
      <c r="T37" s="16"/>
      <c r="U37" s="20">
        <v>30</v>
      </c>
      <c r="V37" s="16">
        <v>13.8</v>
      </c>
      <c r="W37" s="142">
        <v>1153.2</v>
      </c>
      <c r="X37" s="16">
        <v>-0.1</v>
      </c>
      <c r="Y37" s="15">
        <v>13.3</v>
      </c>
      <c r="Z37" s="16">
        <v>1106.2</v>
      </c>
      <c r="AA37" s="15">
        <v>-2.2999999999999998</v>
      </c>
      <c r="AB37" s="16"/>
      <c r="AC37" s="143">
        <f>AC36+(AG8-AC36)/3</f>
        <v>1014.0555555555555</v>
      </c>
      <c r="AD37" s="16"/>
      <c r="AE37" s="20">
        <v>30</v>
      </c>
      <c r="AF37" s="16">
        <v>10.9</v>
      </c>
      <c r="AG37" s="101">
        <v>906.9</v>
      </c>
      <c r="AH37" s="16">
        <v>-5.2</v>
      </c>
      <c r="AI37" s="16">
        <v>10.9</v>
      </c>
      <c r="AJ37" s="16">
        <v>906.2</v>
      </c>
      <c r="AK37" s="16">
        <v>3.5</v>
      </c>
      <c r="AL37" s="16"/>
      <c r="AM37" s="16">
        <v>947.3</v>
      </c>
      <c r="AN37" s="15"/>
    </row>
    <row r="38" spans="1:40" x14ac:dyDescent="0.2">
      <c r="A38" s="20">
        <v>31</v>
      </c>
      <c r="B38" s="16">
        <v>11.8</v>
      </c>
      <c r="C38" s="16">
        <v>992.7</v>
      </c>
      <c r="D38" s="16">
        <f>C38-C37</f>
        <v>-0.39999999999997726</v>
      </c>
      <c r="E38" s="15"/>
      <c r="F38" s="16"/>
      <c r="G38" s="16"/>
      <c r="H38" s="16"/>
      <c r="I38" s="126">
        <f>I37+(M9-I37)/3</f>
        <v>1048.0666666666666</v>
      </c>
      <c r="J38" s="16"/>
      <c r="K38" s="74">
        <v>31</v>
      </c>
      <c r="L38" s="15"/>
      <c r="M38" s="15"/>
      <c r="N38" s="15"/>
      <c r="O38" s="15">
        <v>13.4</v>
      </c>
      <c r="P38" s="16">
        <v>1129.9000000000001</v>
      </c>
      <c r="Q38" s="16">
        <v>9.9</v>
      </c>
      <c r="R38" s="78"/>
      <c r="S38" s="138"/>
      <c r="T38" s="14"/>
      <c r="U38" s="20">
        <v>31</v>
      </c>
      <c r="V38" s="16">
        <v>13.7</v>
      </c>
      <c r="W38" s="101">
        <v>1145.7</v>
      </c>
      <c r="X38" s="16">
        <v>-6.5</v>
      </c>
      <c r="Y38" s="15">
        <v>13.3</v>
      </c>
      <c r="Z38" s="16">
        <v>1106.2</v>
      </c>
      <c r="AA38" s="15"/>
      <c r="AB38" s="16"/>
      <c r="AC38" s="16"/>
      <c r="AD38" s="16"/>
      <c r="AE38" s="20">
        <v>31</v>
      </c>
      <c r="AF38" s="16">
        <v>10.9</v>
      </c>
      <c r="AG38" s="101">
        <v>906.4</v>
      </c>
      <c r="AH38" s="16">
        <v>-0.5</v>
      </c>
      <c r="AI38" s="16"/>
      <c r="AJ38" s="16"/>
      <c r="AK38" s="16"/>
      <c r="AL38" s="16"/>
      <c r="AM38" s="16">
        <v>947.9</v>
      </c>
      <c r="AN38" s="16"/>
    </row>
    <row r="39" spans="1:40" x14ac:dyDescent="0.2">
      <c r="C39" s="62">
        <f>SUM(C8:C38)</f>
        <v>30213.73333333333</v>
      </c>
      <c r="F39" s="62">
        <f>SUM(F8:F38)</f>
        <v>29130.188888888893</v>
      </c>
      <c r="I39" s="62">
        <f>SUM(I8:I38)</f>
        <v>31966.155555555557</v>
      </c>
      <c r="M39" s="62">
        <f>SUM(M8:M38)</f>
        <v>31547.516666666674</v>
      </c>
      <c r="P39" s="62">
        <f>SUM(P8:P38)</f>
        <v>33100.024364444442</v>
      </c>
      <c r="S39" s="62">
        <f>SUM(S8:S38)</f>
        <v>36242.593055555561</v>
      </c>
      <c r="W39" s="62">
        <f>SUM(W8:W38)</f>
        <v>37045.288888888885</v>
      </c>
      <c r="Z39" s="62">
        <f>SUM(Z8:Z38)</f>
        <v>34889.566666666666</v>
      </c>
      <c r="AC39" s="62">
        <f>SUM(AC8:AC38)</f>
        <v>32179.622222222228</v>
      </c>
      <c r="AG39" s="62">
        <f>SUM(AG8:AG38)</f>
        <v>29651.911111111109</v>
      </c>
      <c r="AJ39" s="62">
        <f>SUM(AJ8:AJ38)</f>
        <v>26881.277777777781</v>
      </c>
      <c r="AM39" s="62">
        <f>SUM(AM8:AM38)</f>
        <v>28671.000000000004</v>
      </c>
    </row>
  </sheetData>
  <customSheetViews>
    <customSheetView guid="{77C8D547-F0D3-4B7A-94A2-94B6358D7709}" scale="112" showPageBreaks="1" view="pageBreakPreview" topLeftCell="U1">
      <pane xSplit="1" ySplit="7" topLeftCell="V8" activePane="bottomRight" state="frozen"/>
      <selection pane="bottomRight" activeCell="W26" sqref="W26:W27"/>
      <colBreaks count="2" manualBreakCount="2">
        <brk id="10" max="1048575" man="1"/>
        <brk id="27" max="1048575" man="1"/>
      </colBreaks>
      <pageMargins left="0.74803149606299213" right="0.74803149606299213" top="0.98425196850393704" bottom="0.98425196850393704" header="0.51181102362204722" footer="0.51181102362204722"/>
      <pageSetup paperSize="9" scale="85" orientation="landscape" r:id="rId1"/>
      <headerFooter alignWithMargins="0"/>
    </customSheetView>
    <customSheetView guid="{89A73F7A-C89E-4527-AEEB-D06379023611}" scale="112" showPageBreaks="1" view="pageBreakPreview" topLeftCell="U1">
      <pane xSplit="1" ySplit="7" topLeftCell="V8" activePane="bottomRight" state="frozen"/>
      <selection pane="bottomRight" activeCell="W26" sqref="W26:W27"/>
      <colBreaks count="2" manualBreakCount="2">
        <brk id="10" max="1048575" man="1"/>
        <brk id="27" max="1048575" man="1"/>
      </colBreaks>
      <pageMargins left="0.74803149606299213" right="0.74803149606299213" top="0.98425196850393704" bottom="0.98425196850393704" header="0.51181102362204722" footer="0.51181102362204722"/>
      <pageSetup paperSize="9" scale="85" orientation="landscape" r:id="rId2"/>
      <headerFooter alignWithMargins="0"/>
    </customSheetView>
  </customSheetViews>
  <mergeCells count="20">
    <mergeCell ref="U2:AC2"/>
    <mergeCell ref="AE2:AM2"/>
    <mergeCell ref="AI4:AK4"/>
    <mergeCell ref="AL4:AN4"/>
    <mergeCell ref="U4:U7"/>
    <mergeCell ref="V4:X4"/>
    <mergeCell ref="Y4:AA4"/>
    <mergeCell ref="AB4:AD4"/>
    <mergeCell ref="AE4:AE7"/>
    <mergeCell ref="AF4:AH4"/>
    <mergeCell ref="A4:A7"/>
    <mergeCell ref="B4:D4"/>
    <mergeCell ref="A2:I2"/>
    <mergeCell ref="K2:S2"/>
    <mergeCell ref="K4:K7"/>
    <mergeCell ref="L4:N4"/>
    <mergeCell ref="O4:Q4"/>
    <mergeCell ref="R4:T4"/>
    <mergeCell ref="E4:G4"/>
    <mergeCell ref="H4:J4"/>
  </mergeCells>
  <phoneticPr fontId="26" type="noConversion"/>
  <pageMargins left="0.74803149606299213" right="0.74803149606299213" top="0.98425196850393704" bottom="0.98425196850393704" header="0.51181102362204722" footer="0.51181102362204722"/>
  <pageSetup paperSize="9" scale="85" orientation="landscape" r:id="rId3"/>
  <headerFooter alignWithMargins="0"/>
  <colBreaks count="2" manualBreakCount="2">
    <brk id="10" max="1048575" man="1"/>
    <brk id="27" max="1048575" man="1"/>
  </colBreaks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6">
    <tabColor theme="3" tint="-0.249977111117893"/>
  </sheetPr>
  <dimension ref="A2:AN39"/>
  <sheetViews>
    <sheetView topLeftCell="K1" zoomScale="98" zoomScaleNormal="98" workbookViewId="0">
      <pane xSplit="1" ySplit="7" topLeftCell="L8" activePane="bottomRight" state="frozen"/>
      <selection activeCell="K1" sqref="K1"/>
      <selection pane="topRight" activeCell="L1" sqref="L1"/>
      <selection pane="bottomLeft" activeCell="K8" sqref="K8"/>
      <selection pane="bottomRight" activeCell="K27" sqref="A27:XFD27"/>
    </sheetView>
  </sheetViews>
  <sheetFormatPr defaultRowHeight="12.75" x14ac:dyDescent="0.2"/>
  <cols>
    <col min="1" max="5" width="9.140625" customWidth="1"/>
    <col min="6" max="6" width="9.5703125" customWidth="1"/>
    <col min="7" max="8" width="9.140625" customWidth="1"/>
    <col min="9" max="9" width="11.28515625" customWidth="1"/>
    <col min="10" max="10" width="9.140625" customWidth="1"/>
    <col min="11" max="11" width="10.28515625" customWidth="1"/>
    <col min="12" max="12" width="9.140625" customWidth="1"/>
    <col min="13" max="13" width="13.85546875" customWidth="1"/>
    <col min="14" max="14" width="9.140625" customWidth="1"/>
    <col min="21" max="21" width="7.7109375" customWidth="1"/>
    <col min="22" max="22" width="15.28515625" customWidth="1"/>
    <col min="23" max="25" width="9.140625" customWidth="1"/>
    <col min="26" max="26" width="9.5703125" customWidth="1"/>
    <col min="27" max="30" width="9.140625" customWidth="1"/>
    <col min="33" max="33" width="13.7109375" customWidth="1"/>
    <col min="39" max="39" width="9.5703125" bestFit="1" customWidth="1"/>
  </cols>
  <sheetData>
    <row r="2" spans="1:40" x14ac:dyDescent="0.2">
      <c r="A2" s="543" t="s">
        <v>127</v>
      </c>
      <c r="B2" s="544"/>
      <c r="C2" s="544"/>
      <c r="D2" s="544"/>
      <c r="E2" s="544"/>
      <c r="F2" s="544"/>
      <c r="G2" s="544"/>
      <c r="H2" s="544"/>
      <c r="I2" s="544"/>
      <c r="J2" s="157"/>
      <c r="K2" s="543" t="s">
        <v>128</v>
      </c>
      <c r="L2" s="544"/>
      <c r="M2" s="544"/>
      <c r="N2" s="544"/>
      <c r="O2" s="544"/>
      <c r="P2" s="544"/>
      <c r="Q2" s="544"/>
      <c r="R2" s="544"/>
      <c r="S2" s="544"/>
      <c r="T2" s="158"/>
      <c r="U2" s="543" t="s">
        <v>129</v>
      </c>
      <c r="V2" s="544"/>
      <c r="W2" s="544"/>
      <c r="X2" s="544"/>
      <c r="Y2" s="544"/>
      <c r="Z2" s="544"/>
      <c r="AA2" s="544"/>
      <c r="AB2" s="544"/>
      <c r="AC2" s="544"/>
      <c r="AD2" s="158"/>
      <c r="AE2" s="543" t="s">
        <v>130</v>
      </c>
      <c r="AF2" s="544"/>
      <c r="AG2" s="544"/>
      <c r="AH2" s="544"/>
      <c r="AI2" s="544"/>
      <c r="AJ2" s="544"/>
      <c r="AK2" s="544"/>
      <c r="AL2" s="544"/>
      <c r="AM2" s="544"/>
      <c r="AN2" s="158"/>
    </row>
    <row r="3" spans="1:40" x14ac:dyDescent="0.2">
      <c r="A3" s="158"/>
      <c r="B3" s="158"/>
      <c r="C3" s="158"/>
      <c r="D3" s="158"/>
      <c r="E3" s="158"/>
      <c r="F3" s="158"/>
      <c r="G3" s="158"/>
      <c r="H3" s="158"/>
      <c r="I3" s="158"/>
      <c r="J3" s="158"/>
      <c r="K3" s="159"/>
      <c r="L3" s="158"/>
      <c r="M3" s="158"/>
      <c r="N3" s="158"/>
      <c r="O3" s="543" t="s">
        <v>128</v>
      </c>
      <c r="P3" s="544"/>
      <c r="Q3" s="544"/>
      <c r="R3" s="544"/>
      <c r="S3" s="544"/>
      <c r="T3" s="544"/>
      <c r="U3" s="544"/>
      <c r="V3" s="544"/>
      <c r="W3" s="544"/>
      <c r="X3" s="158"/>
      <c r="Y3" s="158"/>
      <c r="Z3" s="158"/>
      <c r="AA3" s="158"/>
      <c r="AB3" s="158"/>
      <c r="AC3" s="158"/>
      <c r="AD3" s="158"/>
      <c r="AE3" s="158"/>
      <c r="AF3" s="158"/>
      <c r="AG3" s="158"/>
      <c r="AH3" s="158"/>
      <c r="AI3" s="158"/>
      <c r="AJ3" s="158"/>
      <c r="AK3" s="158"/>
      <c r="AL3" s="158"/>
      <c r="AM3" s="158"/>
      <c r="AN3" s="158"/>
    </row>
    <row r="4" spans="1:40" x14ac:dyDescent="0.2">
      <c r="A4" s="548" t="s">
        <v>48</v>
      </c>
      <c r="B4" s="545" t="s">
        <v>55</v>
      </c>
      <c r="C4" s="546"/>
      <c r="D4" s="547"/>
      <c r="E4" s="545" t="s">
        <v>56</v>
      </c>
      <c r="F4" s="546"/>
      <c r="G4" s="547"/>
      <c r="H4" s="551" t="s">
        <v>57</v>
      </c>
      <c r="I4" s="552"/>
      <c r="J4" s="553"/>
      <c r="K4" s="554" t="s">
        <v>48</v>
      </c>
      <c r="L4" s="551" t="s">
        <v>58</v>
      </c>
      <c r="M4" s="552"/>
      <c r="N4" s="553"/>
      <c r="O4" s="551" t="s">
        <v>59</v>
      </c>
      <c r="P4" s="552"/>
      <c r="Q4" s="553"/>
      <c r="R4" s="551" t="s">
        <v>60</v>
      </c>
      <c r="S4" s="552"/>
      <c r="T4" s="553"/>
      <c r="U4" s="548" t="s">
        <v>48</v>
      </c>
      <c r="V4" s="551" t="s">
        <v>61</v>
      </c>
      <c r="W4" s="552"/>
      <c r="X4" s="553"/>
      <c r="Y4" s="551" t="s">
        <v>62</v>
      </c>
      <c r="Z4" s="552"/>
      <c r="AA4" s="553"/>
      <c r="AB4" s="551" t="s">
        <v>53</v>
      </c>
      <c r="AC4" s="552"/>
      <c r="AD4" s="553"/>
      <c r="AE4" s="548" t="s">
        <v>48</v>
      </c>
      <c r="AF4" s="545" t="s">
        <v>45</v>
      </c>
      <c r="AG4" s="546"/>
      <c r="AH4" s="547"/>
      <c r="AI4" s="545" t="s">
        <v>46</v>
      </c>
      <c r="AJ4" s="546"/>
      <c r="AK4" s="547"/>
      <c r="AL4" s="545" t="s">
        <v>47</v>
      </c>
      <c r="AM4" s="546"/>
      <c r="AN4" s="547"/>
    </row>
    <row r="5" spans="1:40" x14ac:dyDescent="0.2">
      <c r="A5" s="549"/>
      <c r="B5" s="160" t="s">
        <v>49</v>
      </c>
      <c r="C5" s="161" t="s">
        <v>0</v>
      </c>
      <c r="D5" s="162" t="s">
        <v>54</v>
      </c>
      <c r="E5" s="160" t="s">
        <v>49</v>
      </c>
      <c r="F5" s="161" t="s">
        <v>0</v>
      </c>
      <c r="G5" s="162" t="s">
        <v>54</v>
      </c>
      <c r="H5" s="160" t="s">
        <v>50</v>
      </c>
      <c r="I5" s="161" t="s">
        <v>0</v>
      </c>
      <c r="J5" s="162" t="s">
        <v>54</v>
      </c>
      <c r="K5" s="555"/>
      <c r="L5" s="163" t="s">
        <v>50</v>
      </c>
      <c r="M5" s="164" t="s">
        <v>0</v>
      </c>
      <c r="N5" s="165" t="s">
        <v>54</v>
      </c>
      <c r="O5" s="160" t="s">
        <v>50</v>
      </c>
      <c r="P5" s="161" t="s">
        <v>0</v>
      </c>
      <c r="Q5" s="162" t="s">
        <v>54</v>
      </c>
      <c r="R5" s="163" t="s">
        <v>50</v>
      </c>
      <c r="S5" s="164" t="s">
        <v>0</v>
      </c>
      <c r="T5" s="165" t="s">
        <v>54</v>
      </c>
      <c r="U5" s="549"/>
      <c r="V5" s="163" t="s">
        <v>50</v>
      </c>
      <c r="W5" s="164" t="s">
        <v>0</v>
      </c>
      <c r="X5" s="165" t="s">
        <v>54</v>
      </c>
      <c r="Y5" s="163" t="s">
        <v>50</v>
      </c>
      <c r="Z5" s="164" t="s">
        <v>0</v>
      </c>
      <c r="AA5" s="165" t="s">
        <v>54</v>
      </c>
      <c r="AB5" s="163" t="s">
        <v>50</v>
      </c>
      <c r="AC5" s="164" t="s">
        <v>0</v>
      </c>
      <c r="AD5" s="165" t="s">
        <v>54</v>
      </c>
      <c r="AE5" s="549"/>
      <c r="AF5" s="160" t="s">
        <v>49</v>
      </c>
      <c r="AG5" s="161" t="s">
        <v>0</v>
      </c>
      <c r="AH5" s="162" t="s">
        <v>54</v>
      </c>
      <c r="AI5" s="160" t="s">
        <v>49</v>
      </c>
      <c r="AJ5" s="161" t="s">
        <v>0</v>
      </c>
      <c r="AK5" s="162" t="s">
        <v>54</v>
      </c>
      <c r="AL5" s="160" t="s">
        <v>49</v>
      </c>
      <c r="AM5" s="161" t="s">
        <v>0</v>
      </c>
      <c r="AN5" s="162" t="s">
        <v>54</v>
      </c>
    </row>
    <row r="6" spans="1:40" x14ac:dyDescent="0.2">
      <c r="A6" s="549"/>
      <c r="B6" s="164" t="s">
        <v>52</v>
      </c>
      <c r="C6" s="166" t="s">
        <v>3</v>
      </c>
      <c r="D6" s="167" t="s">
        <v>3</v>
      </c>
      <c r="E6" s="164" t="s">
        <v>52</v>
      </c>
      <c r="F6" s="166" t="s">
        <v>3</v>
      </c>
      <c r="G6" s="167" t="s">
        <v>3</v>
      </c>
      <c r="H6" s="164" t="s">
        <v>51</v>
      </c>
      <c r="I6" s="166" t="s">
        <v>3</v>
      </c>
      <c r="J6" s="167" t="s">
        <v>3</v>
      </c>
      <c r="K6" s="555"/>
      <c r="L6" s="164" t="s">
        <v>51</v>
      </c>
      <c r="M6" s="166" t="s">
        <v>3</v>
      </c>
      <c r="N6" s="167" t="s">
        <v>3</v>
      </c>
      <c r="O6" s="164" t="s">
        <v>51</v>
      </c>
      <c r="P6" s="166" t="s">
        <v>3</v>
      </c>
      <c r="Q6" s="167" t="s">
        <v>3</v>
      </c>
      <c r="R6" s="164" t="s">
        <v>51</v>
      </c>
      <c r="S6" s="166" t="s">
        <v>3</v>
      </c>
      <c r="T6" s="167" t="s">
        <v>3</v>
      </c>
      <c r="U6" s="549"/>
      <c r="V6" s="164" t="s">
        <v>51</v>
      </c>
      <c r="W6" s="166" t="s">
        <v>3</v>
      </c>
      <c r="X6" s="167" t="s">
        <v>3</v>
      </c>
      <c r="Y6" s="164" t="s">
        <v>51</v>
      </c>
      <c r="Z6" s="166" t="s">
        <v>3</v>
      </c>
      <c r="AA6" s="167" t="s">
        <v>3</v>
      </c>
      <c r="AB6" s="164" t="s">
        <v>51</v>
      </c>
      <c r="AC6" s="166" t="s">
        <v>3</v>
      </c>
      <c r="AD6" s="167" t="s">
        <v>3</v>
      </c>
      <c r="AE6" s="549"/>
      <c r="AF6" s="164" t="s">
        <v>52</v>
      </c>
      <c r="AG6" s="166" t="s">
        <v>3</v>
      </c>
      <c r="AH6" s="167" t="s">
        <v>3</v>
      </c>
      <c r="AI6" s="164" t="s">
        <v>52</v>
      </c>
      <c r="AJ6" s="166" t="s">
        <v>3</v>
      </c>
      <c r="AK6" s="167" t="s">
        <v>3</v>
      </c>
      <c r="AL6" s="164" t="s">
        <v>52</v>
      </c>
      <c r="AM6" s="166" t="s">
        <v>3</v>
      </c>
      <c r="AN6" s="167" t="s">
        <v>3</v>
      </c>
    </row>
    <row r="7" spans="1:40" x14ac:dyDescent="0.2">
      <c r="A7" s="550"/>
      <c r="B7" s="168" t="s">
        <v>9</v>
      </c>
      <c r="C7" s="169" t="s">
        <v>6</v>
      </c>
      <c r="D7" s="170" t="s">
        <v>6</v>
      </c>
      <c r="E7" s="168" t="s">
        <v>9</v>
      </c>
      <c r="F7" s="169" t="s">
        <v>6</v>
      </c>
      <c r="G7" s="170" t="s">
        <v>6</v>
      </c>
      <c r="H7" s="168" t="s">
        <v>9</v>
      </c>
      <c r="I7" s="169" t="s">
        <v>6</v>
      </c>
      <c r="J7" s="170" t="s">
        <v>6</v>
      </c>
      <c r="K7" s="556"/>
      <c r="L7" s="168" t="s">
        <v>9</v>
      </c>
      <c r="M7" s="169" t="s">
        <v>6</v>
      </c>
      <c r="N7" s="170" t="s">
        <v>6</v>
      </c>
      <c r="O7" s="164" t="s">
        <v>9</v>
      </c>
      <c r="P7" s="166" t="s">
        <v>6</v>
      </c>
      <c r="Q7" s="167" t="s">
        <v>6</v>
      </c>
      <c r="R7" s="164" t="s">
        <v>9</v>
      </c>
      <c r="S7" s="166" t="s">
        <v>6</v>
      </c>
      <c r="T7" s="167" t="s">
        <v>6</v>
      </c>
      <c r="U7" s="550"/>
      <c r="V7" s="164" t="s">
        <v>9</v>
      </c>
      <c r="W7" s="166" t="s">
        <v>6</v>
      </c>
      <c r="X7" s="171" t="s">
        <v>6</v>
      </c>
      <c r="Y7" s="168" t="s">
        <v>9</v>
      </c>
      <c r="Z7" s="169" t="s">
        <v>6</v>
      </c>
      <c r="AA7" s="170" t="s">
        <v>6</v>
      </c>
      <c r="AB7" s="168" t="s">
        <v>9</v>
      </c>
      <c r="AC7" s="169" t="s">
        <v>6</v>
      </c>
      <c r="AD7" s="170" t="s">
        <v>6</v>
      </c>
      <c r="AE7" s="550"/>
      <c r="AF7" s="168" t="s">
        <v>9</v>
      </c>
      <c r="AG7" s="169" t="s">
        <v>6</v>
      </c>
      <c r="AH7" s="170" t="s">
        <v>6</v>
      </c>
      <c r="AI7" s="168" t="s">
        <v>9</v>
      </c>
      <c r="AJ7" s="169" t="s">
        <v>6</v>
      </c>
      <c r="AK7" s="170" t="s">
        <v>6</v>
      </c>
      <c r="AL7" s="168" t="s">
        <v>9</v>
      </c>
      <c r="AM7" s="169" t="s">
        <v>6</v>
      </c>
      <c r="AN7" s="170" t="s">
        <v>6</v>
      </c>
    </row>
    <row r="8" spans="1:40" x14ac:dyDescent="0.2">
      <c r="A8" s="172">
        <v>1</v>
      </c>
      <c r="B8" s="173"/>
      <c r="C8" s="174">
        <v>886</v>
      </c>
      <c r="D8" s="175"/>
      <c r="E8" s="176">
        <v>11.2</v>
      </c>
      <c r="F8" s="176">
        <v>945.5</v>
      </c>
      <c r="G8" s="171">
        <v>3.2</v>
      </c>
      <c r="H8" s="176">
        <v>11.8</v>
      </c>
      <c r="I8" s="176">
        <v>993.9</v>
      </c>
      <c r="J8" s="176">
        <v>4.7</v>
      </c>
      <c r="K8" s="177">
        <v>1</v>
      </c>
      <c r="L8" s="176">
        <v>12.1</v>
      </c>
      <c r="M8" s="176">
        <v>1019</v>
      </c>
      <c r="N8" s="171"/>
      <c r="O8" s="171"/>
      <c r="P8" s="178">
        <f>M36+(P10-M36)/4</f>
        <v>1039.325</v>
      </c>
      <c r="Q8" s="171"/>
      <c r="R8" s="176">
        <v>13.7</v>
      </c>
      <c r="S8" s="176">
        <v>1149.2</v>
      </c>
      <c r="T8" s="176">
        <v>10.4</v>
      </c>
      <c r="U8" s="172">
        <v>1</v>
      </c>
      <c r="V8" s="176">
        <v>14.4</v>
      </c>
      <c r="W8" s="176">
        <v>1210.5</v>
      </c>
      <c r="X8" s="176">
        <v>-5.3</v>
      </c>
      <c r="Y8" s="171">
        <v>13.8</v>
      </c>
      <c r="Z8" s="176">
        <v>1158.9000000000001</v>
      </c>
      <c r="AA8" s="171">
        <v>-10.8</v>
      </c>
      <c r="AB8" s="176">
        <v>13.1</v>
      </c>
      <c r="AC8" s="171">
        <v>1097.3</v>
      </c>
      <c r="AD8" s="176">
        <v>-0.7</v>
      </c>
      <c r="AE8" s="172">
        <v>1</v>
      </c>
      <c r="AF8" s="176"/>
      <c r="AG8" s="174">
        <f>AC37+(AG10-AC37)/3</f>
        <v>978.80000000000007</v>
      </c>
      <c r="AH8" s="171"/>
      <c r="AI8" s="176">
        <v>10.5</v>
      </c>
      <c r="AJ8" s="176">
        <v>875.7</v>
      </c>
      <c r="AK8" s="176">
        <v>-2.9</v>
      </c>
      <c r="AL8" s="176">
        <v>10.6</v>
      </c>
      <c r="AM8" s="176">
        <v>881.4</v>
      </c>
      <c r="AN8" s="176">
        <v>2</v>
      </c>
    </row>
    <row r="9" spans="1:40" x14ac:dyDescent="0.2">
      <c r="A9" s="172">
        <v>2</v>
      </c>
      <c r="B9" s="171"/>
      <c r="C9" s="174">
        <v>887.7</v>
      </c>
      <c r="D9" s="175"/>
      <c r="E9" s="176">
        <v>11.2</v>
      </c>
      <c r="F9" s="176">
        <v>949.3</v>
      </c>
      <c r="G9" s="171">
        <v>3.8</v>
      </c>
      <c r="H9" s="176">
        <v>11.8</v>
      </c>
      <c r="I9" s="176">
        <v>995.6</v>
      </c>
      <c r="J9" s="176">
        <v>1.7</v>
      </c>
      <c r="K9" s="177">
        <v>2</v>
      </c>
      <c r="L9" s="176"/>
      <c r="M9" s="178">
        <f>M8+(M11-M8)/3</f>
        <v>1021.1666666666666</v>
      </c>
      <c r="N9" s="171"/>
      <c r="O9" s="171"/>
      <c r="P9" s="178">
        <f>P8+(P10-P8)/3</f>
        <v>1039.3500000000001</v>
      </c>
      <c r="Q9" s="171"/>
      <c r="R9" s="176">
        <v>13.8</v>
      </c>
      <c r="S9" s="176">
        <v>1156.7</v>
      </c>
      <c r="T9" s="176">
        <v>7.5</v>
      </c>
      <c r="U9" s="172">
        <v>2</v>
      </c>
      <c r="V9" s="176"/>
      <c r="W9" s="178">
        <f>W8+(W11-W8)/3</f>
        <v>1208.2333333333333</v>
      </c>
      <c r="X9" s="176"/>
      <c r="Y9" s="171">
        <v>13.7</v>
      </c>
      <c r="Z9" s="171">
        <v>1154.3</v>
      </c>
      <c r="AA9" s="171">
        <v>-4.5999999999999996</v>
      </c>
      <c r="AB9" s="176">
        <v>13</v>
      </c>
      <c r="AC9" s="171">
        <v>1091.0999999999999</v>
      </c>
      <c r="AD9" s="176">
        <v>-6.2</v>
      </c>
      <c r="AE9" s="172">
        <v>2</v>
      </c>
      <c r="AF9" s="179"/>
      <c r="AG9" s="174">
        <f>AG8+(AG10-AG8)/3</f>
        <v>977.6</v>
      </c>
      <c r="AH9" s="179"/>
      <c r="AI9" s="171">
        <v>10.4</v>
      </c>
      <c r="AJ9" s="176">
        <v>868.2</v>
      </c>
      <c r="AK9" s="176">
        <v>-7.5</v>
      </c>
      <c r="AL9" s="176">
        <v>10.7</v>
      </c>
      <c r="AM9" s="176">
        <v>886</v>
      </c>
      <c r="AN9" s="171">
        <v>4.5999999999999996</v>
      </c>
    </row>
    <row r="10" spans="1:40" x14ac:dyDescent="0.2">
      <c r="A10" s="172">
        <v>3</v>
      </c>
      <c r="B10" s="171"/>
      <c r="C10" s="174">
        <v>888.6</v>
      </c>
      <c r="D10" s="175"/>
      <c r="E10" s="176">
        <v>11.3</v>
      </c>
      <c r="F10" s="176">
        <v>953.5</v>
      </c>
      <c r="G10" s="176">
        <v>4.2</v>
      </c>
      <c r="H10" s="176">
        <v>11.8</v>
      </c>
      <c r="I10" s="176">
        <v>996.3</v>
      </c>
      <c r="J10" s="176">
        <v>0.7</v>
      </c>
      <c r="K10" s="177">
        <v>3</v>
      </c>
      <c r="L10" s="176"/>
      <c r="M10" s="178">
        <f>M9+(M11-M9)/3</f>
        <v>1022.6111111111111</v>
      </c>
      <c r="N10" s="171"/>
      <c r="O10" s="171">
        <v>12.3</v>
      </c>
      <c r="P10" s="171">
        <v>1039.4000000000001</v>
      </c>
      <c r="Q10" s="171">
        <v>0.1</v>
      </c>
      <c r="R10" s="176">
        <v>13.8</v>
      </c>
      <c r="S10" s="176">
        <v>1163.2</v>
      </c>
      <c r="T10" s="176">
        <v>6.5</v>
      </c>
      <c r="U10" s="172">
        <v>3</v>
      </c>
      <c r="V10" s="176"/>
      <c r="W10" s="178">
        <f>W9+(W11-W9)/3</f>
        <v>1206.7222222222222</v>
      </c>
      <c r="X10" s="176"/>
      <c r="Y10" s="171">
        <v>13.7</v>
      </c>
      <c r="Z10" s="171">
        <v>1150.7</v>
      </c>
      <c r="AA10" s="171">
        <v>-3.6</v>
      </c>
      <c r="AB10" s="171"/>
      <c r="AC10" s="178">
        <f>AC9+(AC12-AC9)/3</f>
        <v>1087.7666666666667</v>
      </c>
      <c r="AD10" s="176"/>
      <c r="AE10" s="172">
        <v>3</v>
      </c>
      <c r="AF10" s="176">
        <v>11.7</v>
      </c>
      <c r="AG10" s="176">
        <v>975.2</v>
      </c>
      <c r="AH10" s="176">
        <v>-5.4</v>
      </c>
      <c r="AI10" s="171">
        <v>10.3</v>
      </c>
      <c r="AJ10" s="176">
        <v>863.8</v>
      </c>
      <c r="AK10" s="171">
        <v>-4.4000000000000004</v>
      </c>
      <c r="AL10" s="171"/>
      <c r="AM10" s="178">
        <f>AM9+(AM12-AM9)/3</f>
        <v>887</v>
      </c>
      <c r="AN10" s="171"/>
    </row>
    <row r="11" spans="1:40" x14ac:dyDescent="0.2">
      <c r="A11" s="172">
        <v>4</v>
      </c>
      <c r="B11" s="171"/>
      <c r="C11" s="174">
        <v>889</v>
      </c>
      <c r="D11" s="175"/>
      <c r="E11" s="176">
        <v>11.3</v>
      </c>
      <c r="F11" s="176">
        <v>955.9</v>
      </c>
      <c r="G11" s="176">
        <v>3.4</v>
      </c>
      <c r="H11" s="176">
        <v>11.8</v>
      </c>
      <c r="I11" s="176">
        <v>997.3</v>
      </c>
      <c r="J11" s="176">
        <v>1</v>
      </c>
      <c r="K11" s="177">
        <v>4</v>
      </c>
      <c r="L11" s="176">
        <v>12.2</v>
      </c>
      <c r="M11" s="176">
        <v>1025.5</v>
      </c>
      <c r="N11" s="171">
        <v>4.5</v>
      </c>
      <c r="O11" s="171">
        <v>12.3</v>
      </c>
      <c r="P11" s="171">
        <v>1040.0999999999999</v>
      </c>
      <c r="Q11" s="176">
        <v>0.7</v>
      </c>
      <c r="R11" s="176"/>
      <c r="S11" s="178">
        <f>S10+(S13-S10)/3</f>
        <v>1166.6333333333334</v>
      </c>
      <c r="T11" s="176"/>
      <c r="U11" s="172">
        <v>4</v>
      </c>
      <c r="V11" s="176">
        <v>14.3</v>
      </c>
      <c r="W11" s="176">
        <v>1203.7</v>
      </c>
      <c r="X11" s="176">
        <v>-6.8</v>
      </c>
      <c r="Y11" s="171">
        <v>13.6</v>
      </c>
      <c r="Z11" s="176">
        <v>1145</v>
      </c>
      <c r="AA11" s="176">
        <v>-5.7</v>
      </c>
      <c r="AB11" s="171"/>
      <c r="AC11" s="178">
        <f>AC10+(AC12-AC10)/3</f>
        <v>1085.5444444444445</v>
      </c>
      <c r="AD11" s="176"/>
      <c r="AE11" s="172">
        <v>4</v>
      </c>
      <c r="AF11" s="171">
        <v>11.6</v>
      </c>
      <c r="AG11" s="176">
        <v>969.9</v>
      </c>
      <c r="AH11" s="176">
        <v>-5.3</v>
      </c>
      <c r="AI11" s="171"/>
      <c r="AJ11" s="174">
        <f>AJ10+(AJ14-AJ10)/4</f>
        <v>863.67499999999995</v>
      </c>
      <c r="AK11" s="171"/>
      <c r="AL11" s="171"/>
      <c r="AM11" s="178">
        <f>AM10+(AM12-AM10)/3</f>
        <v>887.66666666666663</v>
      </c>
      <c r="AN11" s="171"/>
    </row>
    <row r="12" spans="1:40" x14ac:dyDescent="0.2">
      <c r="A12" s="172">
        <v>5</v>
      </c>
      <c r="B12" s="171"/>
      <c r="C12" s="174">
        <v>880.3</v>
      </c>
      <c r="D12" s="171"/>
      <c r="E12" s="176"/>
      <c r="F12" s="178">
        <f>F11+(F14-F11)/3</f>
        <v>958.23333333333335</v>
      </c>
      <c r="G12" s="171"/>
      <c r="H12" s="176">
        <v>11.8</v>
      </c>
      <c r="I12" s="176">
        <v>998</v>
      </c>
      <c r="J12" s="176">
        <v>0.7</v>
      </c>
      <c r="K12" s="177">
        <v>5</v>
      </c>
      <c r="L12" s="171">
        <v>12.2</v>
      </c>
      <c r="M12" s="171">
        <v>1026.5</v>
      </c>
      <c r="N12" s="176">
        <v>1</v>
      </c>
      <c r="O12" s="176">
        <v>12.3</v>
      </c>
      <c r="P12" s="176">
        <v>1038.7</v>
      </c>
      <c r="Q12" s="176">
        <v>-1.4</v>
      </c>
      <c r="R12" s="175"/>
      <c r="S12" s="178">
        <f>S11+(S13-S11)/3</f>
        <v>1168.9222222222222</v>
      </c>
      <c r="T12" s="175"/>
      <c r="U12" s="172">
        <v>5</v>
      </c>
      <c r="V12" s="176">
        <v>14.3</v>
      </c>
      <c r="W12" s="176">
        <v>1201.8</v>
      </c>
      <c r="X12" s="176">
        <v>-1.9</v>
      </c>
      <c r="Y12" s="176">
        <v>13.5</v>
      </c>
      <c r="Z12" s="176">
        <v>1136.9000000000001</v>
      </c>
      <c r="AA12" s="171">
        <v>-8.1</v>
      </c>
      <c r="AB12" s="171">
        <v>12.9</v>
      </c>
      <c r="AC12" s="176">
        <v>1081.0999999999999</v>
      </c>
      <c r="AD12" s="176">
        <v>-9.6</v>
      </c>
      <c r="AE12" s="172">
        <v>5</v>
      </c>
      <c r="AF12" s="176">
        <v>11.6</v>
      </c>
      <c r="AG12" s="171">
        <v>969.4</v>
      </c>
      <c r="AH12" s="171">
        <v>-0.5</v>
      </c>
      <c r="AI12" s="171"/>
      <c r="AJ12" s="174">
        <f>AJ11+(AJ14-AJ11)/4</f>
        <v>863.58124999999995</v>
      </c>
      <c r="AK12" s="171"/>
      <c r="AL12" s="171">
        <v>10.7</v>
      </c>
      <c r="AM12" s="176">
        <v>889</v>
      </c>
      <c r="AN12" s="176">
        <v>3</v>
      </c>
    </row>
    <row r="13" spans="1:40" x14ac:dyDescent="0.2">
      <c r="A13" s="172">
        <v>6</v>
      </c>
      <c r="B13" s="171"/>
      <c r="C13" s="174">
        <v>890.6</v>
      </c>
      <c r="D13" s="171"/>
      <c r="E13" s="176"/>
      <c r="F13" s="178">
        <f>F12+(F14-F12)/3</f>
        <v>959.78888888888889</v>
      </c>
      <c r="G13" s="176"/>
      <c r="H13" s="176"/>
      <c r="I13" s="178">
        <f>I12+(I16-I12)/3</f>
        <v>998.9</v>
      </c>
      <c r="J13" s="176"/>
      <c r="K13" s="177">
        <v>6</v>
      </c>
      <c r="L13" s="171">
        <v>12.2</v>
      </c>
      <c r="M13" s="171">
        <v>1027.0999999999999</v>
      </c>
      <c r="N13" s="171">
        <v>0.6</v>
      </c>
      <c r="O13" s="176">
        <v>12.3</v>
      </c>
      <c r="P13" s="176">
        <v>1037</v>
      </c>
      <c r="Q13" s="176">
        <v>-1.7</v>
      </c>
      <c r="R13" s="176">
        <v>14</v>
      </c>
      <c r="S13" s="176">
        <v>1173.5</v>
      </c>
      <c r="T13" s="176">
        <v>10.3</v>
      </c>
      <c r="U13" s="172">
        <v>6</v>
      </c>
      <c r="V13" s="176">
        <v>14.3</v>
      </c>
      <c r="W13" s="180">
        <v>1203.7</v>
      </c>
      <c r="X13" s="176">
        <v>1.9</v>
      </c>
      <c r="Y13" s="176"/>
      <c r="Z13" s="178">
        <f>Z12+(Z15-Z12)/3</f>
        <v>1136.3666666666668</v>
      </c>
      <c r="AA13" s="176"/>
      <c r="AB13" s="176">
        <v>12.8</v>
      </c>
      <c r="AC13" s="176">
        <v>1074.7</v>
      </c>
      <c r="AD13" s="176">
        <v>-6.8</v>
      </c>
      <c r="AE13" s="172">
        <v>6</v>
      </c>
      <c r="AF13" s="176">
        <v>11.6</v>
      </c>
      <c r="AG13" s="176">
        <v>966.9</v>
      </c>
      <c r="AH13" s="171">
        <v>-2.5</v>
      </c>
      <c r="AI13" s="171"/>
      <c r="AJ13" s="174">
        <f>AJ12+(AJ14-AJ12)/4</f>
        <v>863.51093749999995</v>
      </c>
      <c r="AK13" s="171"/>
      <c r="AL13" s="171">
        <v>10.8</v>
      </c>
      <c r="AM13" s="176">
        <v>890</v>
      </c>
      <c r="AN13" s="176">
        <v>1</v>
      </c>
    </row>
    <row r="14" spans="1:40" x14ac:dyDescent="0.2">
      <c r="A14" s="172">
        <v>7</v>
      </c>
      <c r="B14" s="171"/>
      <c r="C14" s="174">
        <v>892.3</v>
      </c>
      <c r="D14" s="175"/>
      <c r="E14" s="176">
        <v>11.4</v>
      </c>
      <c r="F14" s="176">
        <v>962.9</v>
      </c>
      <c r="G14" s="176">
        <v>7</v>
      </c>
      <c r="H14" s="176"/>
      <c r="I14" s="178">
        <f>I13+(I16-I13)/3</f>
        <v>999.5</v>
      </c>
      <c r="J14" s="176"/>
      <c r="K14" s="177">
        <v>7</v>
      </c>
      <c r="L14" s="171">
        <v>12.2</v>
      </c>
      <c r="M14" s="176">
        <v>1026.9000000000001</v>
      </c>
      <c r="N14" s="171">
        <v>-0.2</v>
      </c>
      <c r="O14" s="176"/>
      <c r="P14" s="181">
        <f>P13+(P17-P13)/4</f>
        <v>1035.575</v>
      </c>
      <c r="Q14" s="176"/>
      <c r="R14" s="176">
        <v>14.1</v>
      </c>
      <c r="S14" s="176">
        <v>1184.0999999999999</v>
      </c>
      <c r="T14" s="176">
        <v>10.4</v>
      </c>
      <c r="U14" s="172">
        <v>7</v>
      </c>
      <c r="V14" s="176">
        <v>14.3</v>
      </c>
      <c r="W14" s="176">
        <v>1203.7</v>
      </c>
      <c r="X14" s="176"/>
      <c r="Y14" s="176"/>
      <c r="Z14" s="178">
        <f>Z13+(Z15-Z13)/3</f>
        <v>1136.0111111111112</v>
      </c>
      <c r="AA14" s="171"/>
      <c r="AB14" s="176">
        <v>12.7</v>
      </c>
      <c r="AC14" s="171">
        <v>1067.8</v>
      </c>
      <c r="AD14" s="176">
        <v>-6.9</v>
      </c>
      <c r="AE14" s="172">
        <v>7</v>
      </c>
      <c r="AF14" s="176">
        <v>11.6</v>
      </c>
      <c r="AG14" s="171">
        <v>964.2</v>
      </c>
      <c r="AH14" s="176">
        <v>-2.7</v>
      </c>
      <c r="AI14" s="176">
        <v>10.3</v>
      </c>
      <c r="AJ14" s="176">
        <v>863.3</v>
      </c>
      <c r="AK14" s="176">
        <v>-0.5</v>
      </c>
      <c r="AL14" s="176">
        <v>10.8</v>
      </c>
      <c r="AM14" s="176">
        <v>891.4</v>
      </c>
      <c r="AN14" s="176">
        <f>AM14-AM13</f>
        <v>1.3999999999999773</v>
      </c>
    </row>
    <row r="15" spans="1:40" x14ac:dyDescent="0.2">
      <c r="A15" s="172">
        <v>8</v>
      </c>
      <c r="B15" s="176"/>
      <c r="C15" s="174">
        <v>893.2</v>
      </c>
      <c r="D15" s="171"/>
      <c r="E15" s="176">
        <v>11.4</v>
      </c>
      <c r="F15" s="176">
        <v>964.4</v>
      </c>
      <c r="G15" s="171">
        <v>1.5</v>
      </c>
      <c r="H15" s="176"/>
      <c r="I15" s="178">
        <f>I14+(I16-I14)/3</f>
        <v>999.9</v>
      </c>
      <c r="J15" s="176"/>
      <c r="K15" s="177">
        <v>8</v>
      </c>
      <c r="L15" s="171">
        <v>12.2</v>
      </c>
      <c r="M15" s="171">
        <v>1028.2</v>
      </c>
      <c r="N15" s="171">
        <v>1.3</v>
      </c>
      <c r="O15" s="176"/>
      <c r="P15" s="181">
        <f>P14+(P17-P14)/3</f>
        <v>1034.1500000000001</v>
      </c>
      <c r="Q15" s="176"/>
      <c r="R15" s="176">
        <v>14.2</v>
      </c>
      <c r="S15" s="176">
        <v>1193.7</v>
      </c>
      <c r="T15" s="176">
        <v>9.6</v>
      </c>
      <c r="U15" s="172">
        <v>8</v>
      </c>
      <c r="V15" s="176">
        <v>14.3</v>
      </c>
      <c r="W15" s="176">
        <v>1206.0999999999999</v>
      </c>
      <c r="X15" s="176">
        <v>2.4</v>
      </c>
      <c r="Y15" s="176">
        <v>13.5</v>
      </c>
      <c r="Z15" s="176">
        <v>1135.3</v>
      </c>
      <c r="AA15" s="176">
        <v>-1.6</v>
      </c>
      <c r="AB15" s="176">
        <v>12.7</v>
      </c>
      <c r="AC15" s="171">
        <v>1063.8</v>
      </c>
      <c r="AD15" s="176">
        <v>-4</v>
      </c>
      <c r="AE15" s="172">
        <v>8</v>
      </c>
      <c r="AF15" s="176"/>
      <c r="AG15" s="174">
        <f>AG14+(AG17-AG14)/3</f>
        <v>960.33333333333337</v>
      </c>
      <c r="AH15" s="171"/>
      <c r="AI15" s="176">
        <v>10.3</v>
      </c>
      <c r="AJ15" s="176">
        <v>859.6</v>
      </c>
      <c r="AK15" s="176">
        <v>-3.7</v>
      </c>
      <c r="AL15" s="176">
        <v>10.8</v>
      </c>
      <c r="AM15" s="171">
        <v>893.7</v>
      </c>
      <c r="AN15" s="176">
        <f t="shared" ref="AN15:AN37" si="0">AM15-AM14</f>
        <v>2.3000000000000682</v>
      </c>
    </row>
    <row r="16" spans="1:40" x14ac:dyDescent="0.2">
      <c r="A16" s="172">
        <v>9</v>
      </c>
      <c r="B16" s="171"/>
      <c r="C16" s="174">
        <v>894.3</v>
      </c>
      <c r="D16" s="171"/>
      <c r="E16" s="171">
        <v>11.5</v>
      </c>
      <c r="F16" s="171">
        <v>967.4</v>
      </c>
      <c r="G16" s="176">
        <v>3</v>
      </c>
      <c r="H16" s="176">
        <v>11.8</v>
      </c>
      <c r="I16" s="176">
        <v>1000.7</v>
      </c>
      <c r="J16" s="176">
        <v>2.7</v>
      </c>
      <c r="K16" s="177">
        <v>9</v>
      </c>
      <c r="L16" s="171"/>
      <c r="M16" s="178">
        <f>M15+(M18-M15)/3</f>
        <v>1029.4333333333334</v>
      </c>
      <c r="N16" s="176"/>
      <c r="O16" s="171"/>
      <c r="P16" s="181">
        <f>P15+(P17-P15)/3</f>
        <v>1033.2</v>
      </c>
      <c r="Q16" s="176"/>
      <c r="R16" s="176">
        <v>14.3</v>
      </c>
      <c r="S16" s="176">
        <v>1199.5999999999999</v>
      </c>
      <c r="T16" s="176">
        <v>5.9</v>
      </c>
      <c r="U16" s="172">
        <v>9</v>
      </c>
      <c r="V16" s="176"/>
      <c r="W16" s="182">
        <f>W15+(W18-W15)/3</f>
        <v>1206.3666666666666</v>
      </c>
      <c r="X16" s="176"/>
      <c r="Y16" s="176">
        <v>13.5</v>
      </c>
      <c r="Z16" s="176">
        <v>1138</v>
      </c>
      <c r="AA16" s="171">
        <v>2.7</v>
      </c>
      <c r="AB16" s="176">
        <v>12.6</v>
      </c>
      <c r="AC16" s="171">
        <v>1059.9000000000001</v>
      </c>
      <c r="AD16" s="176">
        <v>-3.9</v>
      </c>
      <c r="AE16" s="172">
        <v>9</v>
      </c>
      <c r="AF16" s="176"/>
      <c r="AG16" s="174">
        <f>AG15+(AG17-AG15)/3</f>
        <v>957.75555555555559</v>
      </c>
      <c r="AH16" s="176"/>
      <c r="AI16" s="176">
        <v>10.3</v>
      </c>
      <c r="AJ16" s="176">
        <v>857.9</v>
      </c>
      <c r="AK16" s="176">
        <v>-1.7</v>
      </c>
      <c r="AL16" s="176">
        <v>10.8</v>
      </c>
      <c r="AM16" s="176">
        <v>896.4</v>
      </c>
      <c r="AN16" s="176">
        <f t="shared" si="0"/>
        <v>2.6999999999999318</v>
      </c>
    </row>
    <row r="17" spans="1:40" x14ac:dyDescent="0.2">
      <c r="A17" s="172">
        <v>10</v>
      </c>
      <c r="B17" s="176"/>
      <c r="C17" s="183">
        <v>895.1</v>
      </c>
      <c r="D17" s="176"/>
      <c r="E17" s="171">
        <v>11.5</v>
      </c>
      <c r="F17" s="176">
        <v>968.3</v>
      </c>
      <c r="G17" s="176">
        <v>0.9</v>
      </c>
      <c r="H17" s="176">
        <v>11.8</v>
      </c>
      <c r="I17" s="176">
        <v>1003</v>
      </c>
      <c r="J17" s="176">
        <v>2.2999999999999998</v>
      </c>
      <c r="K17" s="177">
        <v>10</v>
      </c>
      <c r="L17" s="171"/>
      <c r="M17" s="178">
        <f>M15+(M18-M16)/3</f>
        <v>1029.0222222222224</v>
      </c>
      <c r="N17" s="171"/>
      <c r="O17" s="171">
        <v>12.2</v>
      </c>
      <c r="P17" s="176">
        <v>1031.3</v>
      </c>
      <c r="Q17" s="176">
        <v>-5.7</v>
      </c>
      <c r="R17" s="176">
        <v>14.3</v>
      </c>
      <c r="S17" s="176">
        <v>1205</v>
      </c>
      <c r="T17" s="176">
        <v>5.4</v>
      </c>
      <c r="U17" s="172">
        <v>10</v>
      </c>
      <c r="V17" s="176"/>
      <c r="W17" s="178">
        <f>W16+(W18-W16)/3</f>
        <v>1206.5444444444445</v>
      </c>
      <c r="X17" s="176"/>
      <c r="Y17" s="176">
        <v>13.6</v>
      </c>
      <c r="Z17" s="176">
        <v>1141.5</v>
      </c>
      <c r="AA17" s="176">
        <v>3.5</v>
      </c>
      <c r="AB17" s="176"/>
      <c r="AC17" s="174">
        <f>AC16+(AC19-AC16)/3</f>
        <v>1057.4666666666667</v>
      </c>
      <c r="AD17" s="176"/>
      <c r="AE17" s="172">
        <v>10</v>
      </c>
      <c r="AF17" s="176">
        <v>11.4</v>
      </c>
      <c r="AG17" s="176">
        <v>952.6</v>
      </c>
      <c r="AH17" s="176">
        <v>-11.6</v>
      </c>
      <c r="AI17" s="176">
        <v>10.3</v>
      </c>
      <c r="AJ17" s="176">
        <v>857.4</v>
      </c>
      <c r="AK17" s="176">
        <v>-0.5</v>
      </c>
      <c r="AL17" s="176"/>
      <c r="AM17" s="178">
        <f>AM16+(AM19-AM16)/3</f>
        <v>897.3</v>
      </c>
      <c r="AN17" s="176"/>
    </row>
    <row r="18" spans="1:40" x14ac:dyDescent="0.2">
      <c r="A18" s="172">
        <v>11</v>
      </c>
      <c r="B18" s="176">
        <v>10.7</v>
      </c>
      <c r="C18" s="176">
        <v>896.9</v>
      </c>
      <c r="D18" s="176">
        <v>11.6</v>
      </c>
      <c r="E18" s="171">
        <v>11.5</v>
      </c>
      <c r="F18" s="176">
        <v>967.6</v>
      </c>
      <c r="G18" s="176">
        <v>-0.7</v>
      </c>
      <c r="H18" s="176">
        <v>11.8</v>
      </c>
      <c r="I18" s="176">
        <v>1003</v>
      </c>
      <c r="J18" s="176"/>
      <c r="K18" s="177">
        <v>11</v>
      </c>
      <c r="L18" s="171">
        <v>12.2</v>
      </c>
      <c r="M18" s="171">
        <v>1031.9000000000001</v>
      </c>
      <c r="N18" s="171">
        <v>3.7</v>
      </c>
      <c r="O18" s="171">
        <v>12.2</v>
      </c>
      <c r="P18" s="176">
        <v>1029.2</v>
      </c>
      <c r="Q18" s="176">
        <v>-2.1</v>
      </c>
      <c r="R18" s="176"/>
      <c r="S18" s="178">
        <f>S17+(S21-S17)/3</f>
        <v>1206.6333333333334</v>
      </c>
      <c r="T18" s="176"/>
      <c r="U18" s="172">
        <v>11</v>
      </c>
      <c r="V18" s="176">
        <v>14.4</v>
      </c>
      <c r="W18" s="180">
        <v>1206.9000000000001</v>
      </c>
      <c r="X18" s="176">
        <v>0.8</v>
      </c>
      <c r="Y18" s="176">
        <v>13.6</v>
      </c>
      <c r="Z18" s="176">
        <v>1141.3</v>
      </c>
      <c r="AA18" s="171">
        <v>-0.2</v>
      </c>
      <c r="AB18" s="176"/>
      <c r="AC18" s="174">
        <f>AC17+(AC19-AC17)/3</f>
        <v>1055.8444444444444</v>
      </c>
      <c r="AD18" s="176"/>
      <c r="AE18" s="172">
        <v>11</v>
      </c>
      <c r="AF18" s="176">
        <v>11.4</v>
      </c>
      <c r="AG18" s="171">
        <v>947.3</v>
      </c>
      <c r="AH18" s="176">
        <v>-5.3</v>
      </c>
      <c r="AI18" s="176">
        <v>10.3</v>
      </c>
      <c r="AJ18" s="176">
        <v>856</v>
      </c>
      <c r="AK18" s="176">
        <v>-1.4</v>
      </c>
      <c r="AL18" s="171"/>
      <c r="AM18" s="178">
        <f>AM17+(AM19-AM17)/3</f>
        <v>897.9</v>
      </c>
      <c r="AN18" s="176"/>
    </row>
    <row r="19" spans="1:40" x14ac:dyDescent="0.2">
      <c r="A19" s="172">
        <v>12</v>
      </c>
      <c r="B19" s="176">
        <v>10.8</v>
      </c>
      <c r="C19" s="176">
        <v>903.6</v>
      </c>
      <c r="D19" s="176">
        <v>6.7</v>
      </c>
      <c r="E19" s="176"/>
      <c r="F19" s="178">
        <f>F18+(F21-F18)/3</f>
        <v>968.4</v>
      </c>
      <c r="G19" s="176"/>
      <c r="H19" s="176"/>
      <c r="I19" s="178">
        <f>I18+(I21-I18)/3</f>
        <v>1003.1666666666666</v>
      </c>
      <c r="J19" s="176"/>
      <c r="K19" s="177">
        <v>12</v>
      </c>
      <c r="L19" s="171">
        <v>12.2</v>
      </c>
      <c r="M19" s="176">
        <v>1032</v>
      </c>
      <c r="N19" s="171">
        <v>0.1</v>
      </c>
      <c r="O19" s="176">
        <v>12.2</v>
      </c>
      <c r="P19" s="176">
        <v>1030.4000000000001</v>
      </c>
      <c r="Q19" s="176">
        <v>1.2</v>
      </c>
      <c r="R19" s="175"/>
      <c r="S19" s="178">
        <f>S18+(S21-S18)/3</f>
        <v>1207.7222222222224</v>
      </c>
      <c r="T19" s="175"/>
      <c r="U19" s="172">
        <v>12</v>
      </c>
      <c r="V19" s="176">
        <v>14.3</v>
      </c>
      <c r="W19" s="180">
        <v>1203.7</v>
      </c>
      <c r="X19" s="176">
        <v>-3.2</v>
      </c>
      <c r="Y19" s="176">
        <v>13.6</v>
      </c>
      <c r="Z19" s="176">
        <v>1141.5</v>
      </c>
      <c r="AA19" s="176">
        <v>0.2</v>
      </c>
      <c r="AB19" s="176">
        <v>12.5</v>
      </c>
      <c r="AC19" s="176">
        <v>1052.5999999999999</v>
      </c>
      <c r="AD19" s="176" t="s">
        <v>132</v>
      </c>
      <c r="AE19" s="172">
        <v>12</v>
      </c>
      <c r="AF19" s="176">
        <v>11.3</v>
      </c>
      <c r="AG19" s="171">
        <v>942.9</v>
      </c>
      <c r="AH19" s="176">
        <v>-4.4000000000000004</v>
      </c>
      <c r="AI19" s="176"/>
      <c r="AJ19" s="178">
        <f>AJ18+(AJ21-AJ18)/3</f>
        <v>856.4</v>
      </c>
      <c r="AK19" s="176"/>
      <c r="AL19" s="171">
        <v>10.9</v>
      </c>
      <c r="AM19" s="176">
        <v>899.1</v>
      </c>
      <c r="AN19" s="176">
        <f t="shared" si="0"/>
        <v>1.2000000000000455</v>
      </c>
    </row>
    <row r="20" spans="1:40" x14ac:dyDescent="0.2">
      <c r="A20" s="172">
        <v>13</v>
      </c>
      <c r="B20" s="176">
        <v>10.8</v>
      </c>
      <c r="C20" s="176">
        <v>907.1</v>
      </c>
      <c r="D20" s="176">
        <v>3.5</v>
      </c>
      <c r="E20" s="176"/>
      <c r="F20" s="178">
        <f>F19+(F21-F18)/3</f>
        <v>969.19999999999993</v>
      </c>
      <c r="G20" s="176"/>
      <c r="H20" s="176"/>
      <c r="I20" s="178">
        <f>I19+(I21-I19)/3</f>
        <v>1003.2777777777777</v>
      </c>
      <c r="J20" s="176"/>
      <c r="K20" s="177">
        <v>13</v>
      </c>
      <c r="L20" s="171">
        <v>12.2</v>
      </c>
      <c r="M20" s="171">
        <v>1032.7</v>
      </c>
      <c r="N20" s="171">
        <v>0.7</v>
      </c>
      <c r="O20" s="176">
        <v>12.3</v>
      </c>
      <c r="P20" s="176">
        <v>1033.5999999999999</v>
      </c>
      <c r="Q20" s="176">
        <v>3.2</v>
      </c>
      <c r="R20" s="176"/>
      <c r="S20" s="178">
        <f>S19+(S21-S19)/3</f>
        <v>1208.4481481481482</v>
      </c>
      <c r="T20" s="176"/>
      <c r="U20" s="172">
        <v>13</v>
      </c>
      <c r="V20" s="176">
        <v>14.3</v>
      </c>
      <c r="W20" s="180">
        <v>1199.9000000000001</v>
      </c>
      <c r="X20" s="176">
        <v>-3.8</v>
      </c>
      <c r="Y20" s="171"/>
      <c r="Z20" s="178">
        <f>Z19+(Z22-Z19)/3</f>
        <v>1141.2</v>
      </c>
      <c r="AA20" s="176"/>
      <c r="AB20" s="176">
        <v>12.4</v>
      </c>
      <c r="AC20" s="176">
        <v>1042.5999999999999</v>
      </c>
      <c r="AD20" s="176">
        <v>-10</v>
      </c>
      <c r="AE20" s="172">
        <v>13</v>
      </c>
      <c r="AF20" s="176"/>
      <c r="AG20" s="176">
        <v>939.8</v>
      </c>
      <c r="AH20" s="176"/>
      <c r="AI20" s="176"/>
      <c r="AJ20" s="178">
        <f>AJ19+(AJ21-AJ19)/3</f>
        <v>856.66666666666663</v>
      </c>
      <c r="AK20" s="176"/>
      <c r="AL20" s="176">
        <v>11</v>
      </c>
      <c r="AM20" s="171">
        <v>905.1</v>
      </c>
      <c r="AN20" s="176">
        <f t="shared" si="0"/>
        <v>6</v>
      </c>
    </row>
    <row r="21" spans="1:40" x14ac:dyDescent="0.2">
      <c r="A21" s="172">
        <v>14</v>
      </c>
      <c r="B21" s="176">
        <v>10.8</v>
      </c>
      <c r="C21" s="176">
        <v>908.8</v>
      </c>
      <c r="D21" s="176">
        <v>1.7</v>
      </c>
      <c r="E21" s="176">
        <v>11.5</v>
      </c>
      <c r="F21" s="176">
        <v>970</v>
      </c>
      <c r="G21" s="176">
        <v>2.4</v>
      </c>
      <c r="H21" s="176">
        <v>11.9</v>
      </c>
      <c r="I21" s="176">
        <v>1003.5</v>
      </c>
      <c r="J21" s="176">
        <v>0.5</v>
      </c>
      <c r="K21" s="177">
        <v>14</v>
      </c>
      <c r="L21" s="171">
        <v>12.2</v>
      </c>
      <c r="M21" s="176">
        <v>1032.2</v>
      </c>
      <c r="N21" s="171">
        <v>-0.5</v>
      </c>
      <c r="O21" s="176"/>
      <c r="P21" s="178">
        <f>P20+(P23-P20)/2</f>
        <v>1033.25</v>
      </c>
      <c r="Q21" s="176"/>
      <c r="R21" s="171">
        <v>14.4</v>
      </c>
      <c r="S21" s="171">
        <v>1209.9000000000001</v>
      </c>
      <c r="T21" s="171">
        <v>4.9000000000000004</v>
      </c>
      <c r="U21" s="172">
        <v>14</v>
      </c>
      <c r="V21" s="176">
        <v>14.2</v>
      </c>
      <c r="W21" s="176">
        <v>1193.7</v>
      </c>
      <c r="X21" s="176">
        <v>-6.2</v>
      </c>
      <c r="Y21" s="171"/>
      <c r="Z21" s="178">
        <f>Z20+(Z22-Z20)/3</f>
        <v>1141</v>
      </c>
      <c r="AA21" s="176"/>
      <c r="AB21" s="176">
        <v>12.4</v>
      </c>
      <c r="AC21" s="176">
        <v>1036.7</v>
      </c>
      <c r="AD21" s="176">
        <v>-5.9</v>
      </c>
      <c r="AE21" s="172">
        <v>14</v>
      </c>
      <c r="AF21" s="176"/>
      <c r="AG21" s="171">
        <v>937.1</v>
      </c>
      <c r="AH21" s="176"/>
      <c r="AI21" s="176">
        <v>10.3</v>
      </c>
      <c r="AJ21" s="180">
        <v>857.2</v>
      </c>
      <c r="AK21" s="176">
        <v>1.2</v>
      </c>
      <c r="AL21" s="176">
        <v>11</v>
      </c>
      <c r="AM21" s="171">
        <v>907.4</v>
      </c>
      <c r="AN21" s="176">
        <f t="shared" si="0"/>
        <v>2.2999999999999545</v>
      </c>
    </row>
    <row r="22" spans="1:40" x14ac:dyDescent="0.2">
      <c r="A22" s="172">
        <v>15</v>
      </c>
      <c r="B22" s="176"/>
      <c r="C22" s="178">
        <f>C21+(C24-C21)/3</f>
        <v>910.23333333333335</v>
      </c>
      <c r="D22" s="176"/>
      <c r="E22" s="176">
        <v>11.5</v>
      </c>
      <c r="F22" s="176">
        <v>975.1</v>
      </c>
      <c r="G22" s="176">
        <v>5.0999999999999996</v>
      </c>
      <c r="H22" s="176">
        <v>11.9</v>
      </c>
      <c r="I22" s="176">
        <v>1005</v>
      </c>
      <c r="J22" s="176">
        <v>1.5</v>
      </c>
      <c r="K22" s="177">
        <v>15</v>
      </c>
      <c r="L22" s="171">
        <v>12.2</v>
      </c>
      <c r="M22" s="176">
        <v>1031.8</v>
      </c>
      <c r="N22" s="176">
        <v>-0.4</v>
      </c>
      <c r="O22" s="171"/>
      <c r="P22" s="178">
        <f>P21+(P23-P21)/2</f>
        <v>1033.075</v>
      </c>
      <c r="Q22" s="176"/>
      <c r="R22" s="176">
        <v>14.4</v>
      </c>
      <c r="S22" s="176">
        <v>1208.8</v>
      </c>
      <c r="T22" s="176">
        <v>-1.1000000000000001</v>
      </c>
      <c r="U22" s="172">
        <v>15</v>
      </c>
      <c r="V22" s="176">
        <v>14.1</v>
      </c>
      <c r="W22" s="176">
        <v>1184.3</v>
      </c>
      <c r="X22" s="176">
        <f>W21-W22</f>
        <v>9.4000000000000909</v>
      </c>
      <c r="Y22" s="176">
        <v>13.6</v>
      </c>
      <c r="Z22" s="176">
        <v>1140.5999999999999</v>
      </c>
      <c r="AA22" s="176">
        <v>-0.9</v>
      </c>
      <c r="AB22" s="176">
        <v>12.3</v>
      </c>
      <c r="AC22" s="176">
        <v>1030.5</v>
      </c>
      <c r="AD22" s="176">
        <v>-6.2</v>
      </c>
      <c r="AE22" s="171">
        <v>15</v>
      </c>
      <c r="AF22" s="176"/>
      <c r="AG22" s="174">
        <f>AG21+(AG24-AG21)/3</f>
        <v>935.23333333333335</v>
      </c>
      <c r="AH22" s="176"/>
      <c r="AI22" s="176">
        <v>10.3</v>
      </c>
      <c r="AJ22" s="176">
        <v>856.7</v>
      </c>
      <c r="AK22" s="176">
        <v>-0.5</v>
      </c>
      <c r="AL22" s="176">
        <v>11</v>
      </c>
      <c r="AM22" s="176">
        <v>908.6</v>
      </c>
      <c r="AN22" s="176">
        <f t="shared" si="0"/>
        <v>1.2000000000000455</v>
      </c>
    </row>
    <row r="23" spans="1:40" x14ac:dyDescent="0.2">
      <c r="A23" s="172">
        <v>16</v>
      </c>
      <c r="B23" s="176"/>
      <c r="C23" s="178">
        <f>C22+(C24-C22)/3</f>
        <v>911.18888888888887</v>
      </c>
      <c r="D23" s="176"/>
      <c r="E23" s="171">
        <v>11.6</v>
      </c>
      <c r="F23" s="171">
        <v>976.4</v>
      </c>
      <c r="G23" s="176">
        <v>1.3</v>
      </c>
      <c r="H23" s="176">
        <v>11.9</v>
      </c>
      <c r="I23" s="176">
        <v>1007.2</v>
      </c>
      <c r="J23" s="176">
        <v>2.2000000000000002</v>
      </c>
      <c r="K23" s="177">
        <v>16</v>
      </c>
      <c r="L23" s="171"/>
      <c r="M23" s="181">
        <f>M22+(M25-M22)/3</f>
        <v>1032.4333333333334</v>
      </c>
      <c r="N23" s="171"/>
      <c r="O23" s="171">
        <v>12.3</v>
      </c>
      <c r="P23" s="176">
        <v>1032.9000000000001</v>
      </c>
      <c r="Q23" s="176">
        <v>-0.7</v>
      </c>
      <c r="R23" s="176">
        <v>14.4</v>
      </c>
      <c r="S23" s="176">
        <v>1211.0999999999999</v>
      </c>
      <c r="T23" s="176">
        <v>2.2999999999999998</v>
      </c>
      <c r="U23" s="172">
        <v>16</v>
      </c>
      <c r="V23" s="176"/>
      <c r="W23" s="178">
        <f>W22+(W25-W22)/3</f>
        <v>1180.8999999999999</v>
      </c>
      <c r="X23" s="176"/>
      <c r="Y23" s="176">
        <v>13.5</v>
      </c>
      <c r="Z23" s="176">
        <v>1138.4000000000001</v>
      </c>
      <c r="AA23" s="176">
        <v>-2.2000000000000002</v>
      </c>
      <c r="AB23" s="176">
        <v>12.3</v>
      </c>
      <c r="AC23" s="176">
        <v>1028.8</v>
      </c>
      <c r="AD23" s="176">
        <v>-1.7</v>
      </c>
      <c r="AE23" s="172">
        <v>16</v>
      </c>
      <c r="AF23" s="176"/>
      <c r="AG23" s="174">
        <f>AG22+(AG24-AG22)/3</f>
        <v>933.98888888888894</v>
      </c>
      <c r="AH23" s="176"/>
      <c r="AI23" s="176">
        <v>10.3</v>
      </c>
      <c r="AJ23" s="176">
        <v>855.1</v>
      </c>
      <c r="AK23" s="176">
        <v>-1.6</v>
      </c>
      <c r="AL23" s="176">
        <v>11</v>
      </c>
      <c r="AM23" s="176">
        <v>911.9</v>
      </c>
      <c r="AN23" s="176">
        <f t="shared" si="0"/>
        <v>3.2999999999999545</v>
      </c>
    </row>
    <row r="24" spans="1:40" x14ac:dyDescent="0.2">
      <c r="A24" s="172">
        <v>17</v>
      </c>
      <c r="B24" s="176">
        <v>10.9</v>
      </c>
      <c r="C24" s="176">
        <v>913.1</v>
      </c>
      <c r="D24" s="176">
        <v>4.3</v>
      </c>
      <c r="E24" s="171">
        <v>11.6</v>
      </c>
      <c r="F24" s="176">
        <v>978.1</v>
      </c>
      <c r="G24" s="176">
        <v>1.7</v>
      </c>
      <c r="H24" s="176">
        <v>11.9</v>
      </c>
      <c r="I24" s="176">
        <v>1008.2</v>
      </c>
      <c r="J24" s="176">
        <v>1</v>
      </c>
      <c r="K24" s="177">
        <v>17</v>
      </c>
      <c r="L24" s="171"/>
      <c r="M24" s="178">
        <f>M23+(M25-M23)/3</f>
        <v>1032.8555555555556</v>
      </c>
      <c r="N24" s="171"/>
      <c r="O24" s="176">
        <v>12.3</v>
      </c>
      <c r="P24" s="176">
        <v>1036.2</v>
      </c>
      <c r="Q24" s="176">
        <v>3.3</v>
      </c>
      <c r="R24" s="176">
        <v>14.5</v>
      </c>
      <c r="S24" s="176">
        <v>1215</v>
      </c>
      <c r="T24" s="176">
        <v>3.9</v>
      </c>
      <c r="U24" s="172">
        <v>17</v>
      </c>
      <c r="V24" s="176"/>
      <c r="W24" s="178">
        <f>W23+(W25-W23)/3</f>
        <v>1178.6333333333332</v>
      </c>
      <c r="X24" s="176"/>
      <c r="Y24" s="176">
        <v>13.5</v>
      </c>
      <c r="Z24" s="176">
        <v>1133</v>
      </c>
      <c r="AA24" s="176">
        <v>-5.4</v>
      </c>
      <c r="AB24" s="176"/>
      <c r="AC24" s="174">
        <f>AC23+(AC26-AC23)/3</f>
        <v>1027.1333333333332</v>
      </c>
      <c r="AD24" s="176"/>
      <c r="AE24" s="172">
        <v>17</v>
      </c>
      <c r="AF24" s="176">
        <v>11.2</v>
      </c>
      <c r="AG24" s="176">
        <v>931.5</v>
      </c>
      <c r="AH24" s="176">
        <v>-5.6</v>
      </c>
      <c r="AI24" s="176">
        <v>10.3</v>
      </c>
      <c r="AJ24" s="176">
        <v>856.2</v>
      </c>
      <c r="AK24" s="176">
        <v>1.1000000000000001</v>
      </c>
      <c r="AL24" s="176"/>
      <c r="AM24" s="184">
        <f>AM23+(AM26-AM23)/3</f>
        <v>912.9666666666667</v>
      </c>
      <c r="AN24" s="176"/>
    </row>
    <row r="25" spans="1:40" x14ac:dyDescent="0.2">
      <c r="A25" s="172">
        <v>18</v>
      </c>
      <c r="B25" s="176">
        <v>10.9</v>
      </c>
      <c r="C25" s="176">
        <v>915.1</v>
      </c>
      <c r="D25" s="176">
        <v>2</v>
      </c>
      <c r="E25" s="171">
        <v>11.6</v>
      </c>
      <c r="F25" s="176">
        <v>980.8</v>
      </c>
      <c r="G25" s="176">
        <v>2.7</v>
      </c>
      <c r="H25" s="176">
        <v>11.9</v>
      </c>
      <c r="I25" s="176">
        <v>1007.5</v>
      </c>
      <c r="J25" s="176">
        <v>-0.5</v>
      </c>
      <c r="K25" s="177">
        <v>18</v>
      </c>
      <c r="L25" s="171">
        <v>12.2</v>
      </c>
      <c r="M25" s="176">
        <v>1033.7</v>
      </c>
      <c r="N25" s="176">
        <v>1.9</v>
      </c>
      <c r="O25" s="176">
        <v>12.3</v>
      </c>
      <c r="P25" s="176">
        <v>1036.7</v>
      </c>
      <c r="Q25" s="176">
        <v>0.5</v>
      </c>
      <c r="R25" s="176"/>
      <c r="S25" s="178">
        <f>S24+(S27-S24)/3</f>
        <v>1215.4000000000001</v>
      </c>
      <c r="T25" s="176"/>
      <c r="U25" s="172">
        <v>18</v>
      </c>
      <c r="V25" s="176">
        <v>14</v>
      </c>
      <c r="W25" s="176">
        <v>1174.0999999999999</v>
      </c>
      <c r="X25" s="176">
        <v>-10.199999999999999</v>
      </c>
      <c r="Y25" s="176">
        <v>13.4</v>
      </c>
      <c r="Z25" s="176">
        <v>1131.2</v>
      </c>
      <c r="AA25" s="176">
        <v>-1.8</v>
      </c>
      <c r="AB25" s="176"/>
      <c r="AC25" s="174">
        <f>AC24+(AC26-AC24)/3</f>
        <v>1026.0222222222221</v>
      </c>
      <c r="AD25" s="176"/>
      <c r="AE25" s="172">
        <v>18</v>
      </c>
      <c r="AF25" s="176">
        <v>11.1</v>
      </c>
      <c r="AG25" s="176">
        <v>925</v>
      </c>
      <c r="AH25" s="176">
        <v>-6.5</v>
      </c>
      <c r="AI25" s="176">
        <v>10.4</v>
      </c>
      <c r="AJ25" s="176">
        <v>857.8</v>
      </c>
      <c r="AK25" s="176">
        <v>1.6</v>
      </c>
      <c r="AL25" s="176"/>
      <c r="AM25" s="184">
        <f>AM24+(AM26-AM24)/3</f>
        <v>913.67777777777781</v>
      </c>
      <c r="AN25" s="176"/>
    </row>
    <row r="26" spans="1:40" x14ac:dyDescent="0.2">
      <c r="A26" s="172">
        <v>19</v>
      </c>
      <c r="B26" s="176">
        <v>11</v>
      </c>
      <c r="C26" s="176">
        <v>919.4</v>
      </c>
      <c r="D26" s="176">
        <v>4.3</v>
      </c>
      <c r="E26" s="171"/>
      <c r="F26" s="178">
        <f>F25+(F28-F25)/3</f>
        <v>981.5333333333333</v>
      </c>
      <c r="G26" s="176"/>
      <c r="H26" s="176"/>
      <c r="I26" s="178">
        <f>I25+(I28-I25)/3</f>
        <v>1008.7333333333333</v>
      </c>
      <c r="J26" s="176"/>
      <c r="K26" s="177">
        <v>19</v>
      </c>
      <c r="L26" s="171">
        <v>12.3</v>
      </c>
      <c r="M26" s="176">
        <v>1035.3</v>
      </c>
      <c r="N26" s="171">
        <v>1.6</v>
      </c>
      <c r="O26" s="176">
        <v>12.4</v>
      </c>
      <c r="P26" s="176">
        <v>1040.3</v>
      </c>
      <c r="Q26" s="176">
        <v>3.6</v>
      </c>
      <c r="R26" s="175"/>
      <c r="S26" s="178">
        <f>S25+(S27-S25)/3</f>
        <v>1215.6666666666667</v>
      </c>
      <c r="T26" s="175"/>
      <c r="U26" s="172">
        <v>19</v>
      </c>
      <c r="V26" s="176">
        <v>13.9</v>
      </c>
      <c r="W26" s="176">
        <v>1170.3</v>
      </c>
      <c r="X26" s="176">
        <v>-3.8</v>
      </c>
      <c r="Y26" s="176">
        <v>13.4</v>
      </c>
      <c r="Z26" s="176">
        <v>1126.5999999999999</v>
      </c>
      <c r="AA26" s="176">
        <v>-4.5999999999999996</v>
      </c>
      <c r="AB26" s="176">
        <v>12.2</v>
      </c>
      <c r="AC26" s="176">
        <v>1023.8</v>
      </c>
      <c r="AD26" s="176">
        <v>-5</v>
      </c>
      <c r="AE26" s="172">
        <v>19</v>
      </c>
      <c r="AF26" s="176">
        <v>11</v>
      </c>
      <c r="AG26" s="176">
        <v>920.9</v>
      </c>
      <c r="AH26" s="176">
        <v>-4.0999999999999996</v>
      </c>
      <c r="AI26" s="176"/>
      <c r="AJ26" s="178">
        <f>AJ25+(AJ28-AJ25)/3</f>
        <v>858.5333333333333</v>
      </c>
      <c r="AK26" s="176"/>
      <c r="AL26" s="176">
        <v>11.1</v>
      </c>
      <c r="AM26" s="176">
        <v>915.1</v>
      </c>
      <c r="AN26" s="176">
        <f t="shared" si="0"/>
        <v>1.4222222222222172</v>
      </c>
    </row>
    <row r="27" spans="1:40" x14ac:dyDescent="0.2">
      <c r="A27" s="172">
        <v>20</v>
      </c>
      <c r="B27" s="176">
        <v>11</v>
      </c>
      <c r="C27" s="176">
        <v>920.8</v>
      </c>
      <c r="D27" s="176">
        <v>1.4</v>
      </c>
      <c r="E27" s="171"/>
      <c r="F27" s="178">
        <f>F26+(F28-F25)/3</f>
        <v>982.26666666666665</v>
      </c>
      <c r="G27" s="176"/>
      <c r="H27" s="176"/>
      <c r="I27" s="178">
        <f>I26+(I28-I26)/3</f>
        <v>1009.5555555555555</v>
      </c>
      <c r="J27" s="176"/>
      <c r="K27" s="177">
        <v>20</v>
      </c>
      <c r="L27" s="171">
        <v>12.3</v>
      </c>
      <c r="M27" s="171">
        <v>1035.4000000000001</v>
      </c>
      <c r="N27" s="171">
        <v>0.1</v>
      </c>
      <c r="O27" s="176">
        <v>12.4</v>
      </c>
      <c r="P27" s="176">
        <v>1043.9000000000001</v>
      </c>
      <c r="Q27" s="176">
        <v>3.6</v>
      </c>
      <c r="R27" s="176">
        <v>14.5</v>
      </c>
      <c r="S27" s="176">
        <v>1216.2</v>
      </c>
      <c r="T27" s="176">
        <v>1.2</v>
      </c>
      <c r="U27" s="172">
        <v>20</v>
      </c>
      <c r="V27" s="176">
        <v>13.9</v>
      </c>
      <c r="W27" s="176">
        <v>1165.9000000000001</v>
      </c>
      <c r="X27" s="176">
        <v>-4.4000000000000004</v>
      </c>
      <c r="Y27" s="176"/>
      <c r="Z27" s="178">
        <f>Z26+(Z29-Z26)/3</f>
        <v>1122.7333333333333</v>
      </c>
      <c r="AA27" s="171"/>
      <c r="AB27" s="176">
        <v>12.2</v>
      </c>
      <c r="AC27" s="176">
        <v>1020.7</v>
      </c>
      <c r="AD27" s="176">
        <v>-3.1</v>
      </c>
      <c r="AE27" s="172">
        <v>20</v>
      </c>
      <c r="AF27" s="176">
        <v>11</v>
      </c>
      <c r="AG27" s="176">
        <v>916.7</v>
      </c>
      <c r="AH27" s="176">
        <v>-4.2</v>
      </c>
      <c r="AI27" s="175"/>
      <c r="AJ27" s="174">
        <f>AJ26+(AJ28-AJ26)/3</f>
        <v>859.02222222222224</v>
      </c>
      <c r="AK27" s="175"/>
      <c r="AL27" s="176">
        <v>11.1</v>
      </c>
      <c r="AM27" s="176">
        <v>918.3</v>
      </c>
      <c r="AN27" s="176">
        <f t="shared" si="0"/>
        <v>3.1999999999999318</v>
      </c>
    </row>
    <row r="28" spans="1:40" x14ac:dyDescent="0.2">
      <c r="A28" s="172">
        <v>21</v>
      </c>
      <c r="B28" s="176">
        <v>11</v>
      </c>
      <c r="C28" s="176">
        <v>924.8</v>
      </c>
      <c r="D28" s="176">
        <v>4</v>
      </c>
      <c r="E28" s="171">
        <v>11.6</v>
      </c>
      <c r="F28" s="176">
        <v>983</v>
      </c>
      <c r="G28" s="176">
        <v>2.2000000000000002</v>
      </c>
      <c r="H28" s="176">
        <v>12</v>
      </c>
      <c r="I28" s="176">
        <v>1011.2</v>
      </c>
      <c r="J28" s="176">
        <v>3.8</v>
      </c>
      <c r="K28" s="177">
        <v>21</v>
      </c>
      <c r="L28" s="171">
        <v>12.3</v>
      </c>
      <c r="M28" s="171">
        <v>1036.5999999999999</v>
      </c>
      <c r="N28" s="171">
        <v>1.2</v>
      </c>
      <c r="O28" s="176"/>
      <c r="P28" s="178">
        <f>P27+(P30-P27)/2</f>
        <v>1050.8000000000002</v>
      </c>
      <c r="Q28" s="176"/>
      <c r="R28" s="176">
        <v>14.4</v>
      </c>
      <c r="S28" s="176">
        <v>1214.0999999999999</v>
      </c>
      <c r="T28" s="176">
        <v>-2.1</v>
      </c>
      <c r="U28" s="172">
        <v>21</v>
      </c>
      <c r="V28" s="176">
        <v>13.8</v>
      </c>
      <c r="W28" s="176">
        <v>1163.0999999999999</v>
      </c>
      <c r="X28" s="176">
        <v>-2.8</v>
      </c>
      <c r="Y28" s="171"/>
      <c r="Z28" s="178">
        <f>Z27+(Z29-Z27)/3</f>
        <v>1120.1555555555556</v>
      </c>
      <c r="AA28" s="171"/>
      <c r="AB28" s="176">
        <v>12.2</v>
      </c>
      <c r="AC28" s="176">
        <v>1018</v>
      </c>
      <c r="AD28" s="176">
        <v>-2.7</v>
      </c>
      <c r="AE28" s="172">
        <v>21</v>
      </c>
      <c r="AF28" s="176">
        <v>10.9</v>
      </c>
      <c r="AG28" s="176">
        <v>910.4</v>
      </c>
      <c r="AH28" s="176">
        <v>-6.3</v>
      </c>
      <c r="AI28" s="176">
        <v>10.4</v>
      </c>
      <c r="AJ28" s="176">
        <v>860</v>
      </c>
      <c r="AK28" s="176">
        <v>2.2000000000000002</v>
      </c>
      <c r="AL28" s="176">
        <v>11.2</v>
      </c>
      <c r="AM28" s="176">
        <v>920.8</v>
      </c>
      <c r="AN28" s="176">
        <f t="shared" si="0"/>
        <v>2.5</v>
      </c>
    </row>
    <row r="29" spans="1:40" x14ac:dyDescent="0.2">
      <c r="A29" s="172">
        <v>22</v>
      </c>
      <c r="B29" s="176"/>
      <c r="C29" s="178">
        <f>C28+(C31-C28)/3</f>
        <v>926.0333333333333</v>
      </c>
      <c r="D29" s="176"/>
      <c r="E29" s="171">
        <v>11.6</v>
      </c>
      <c r="F29" s="171">
        <v>985.3</v>
      </c>
      <c r="G29" s="176">
        <v>2.2999999999999998</v>
      </c>
      <c r="H29" s="176">
        <v>12</v>
      </c>
      <c r="I29" s="176">
        <v>1015</v>
      </c>
      <c r="J29" s="176">
        <v>3.8</v>
      </c>
      <c r="K29" s="177">
        <v>22</v>
      </c>
      <c r="L29" s="171">
        <v>12.3</v>
      </c>
      <c r="M29" s="176">
        <v>1037.4000000000001</v>
      </c>
      <c r="N29" s="171">
        <v>0.8</v>
      </c>
      <c r="O29" s="176"/>
      <c r="P29" s="178">
        <f>P28+(P30-P28)/2</f>
        <v>1054.25</v>
      </c>
      <c r="Q29" s="176"/>
      <c r="R29" s="176">
        <v>14.4</v>
      </c>
      <c r="S29" s="176">
        <v>1212.5</v>
      </c>
      <c r="T29" s="176">
        <v>-1.6</v>
      </c>
      <c r="U29" s="172">
        <v>22</v>
      </c>
      <c r="V29" s="176">
        <v>13.8</v>
      </c>
      <c r="W29" s="176">
        <v>1159.4000000000001</v>
      </c>
      <c r="X29" s="176">
        <v>-3.7</v>
      </c>
      <c r="Y29" s="171">
        <v>13.2</v>
      </c>
      <c r="Z29" s="176">
        <v>1115</v>
      </c>
      <c r="AA29" s="171">
        <v>-11.6</v>
      </c>
      <c r="AB29" s="176">
        <v>12.1</v>
      </c>
      <c r="AC29" s="176">
        <v>1014</v>
      </c>
      <c r="AD29" s="176">
        <v>-4</v>
      </c>
      <c r="AE29" s="172">
        <v>22</v>
      </c>
      <c r="AF29" s="176"/>
      <c r="AG29" s="174">
        <f>AG28+(AG31-AG28)/3</f>
        <v>908.63333333333333</v>
      </c>
      <c r="AH29" s="176"/>
      <c r="AI29" s="176">
        <v>10.4</v>
      </c>
      <c r="AJ29" s="176">
        <v>862.3</v>
      </c>
      <c r="AK29" s="176">
        <v>2.2999999999999998</v>
      </c>
      <c r="AL29" s="176">
        <v>11.2</v>
      </c>
      <c r="AM29" s="176">
        <v>924.9</v>
      </c>
      <c r="AN29" s="176">
        <f t="shared" si="0"/>
        <v>4.1000000000000227</v>
      </c>
    </row>
    <row r="30" spans="1:40" x14ac:dyDescent="0.2">
      <c r="A30" s="172">
        <v>23</v>
      </c>
      <c r="B30" s="176"/>
      <c r="C30" s="178">
        <f>C29+(C31-C29)/3</f>
        <v>926.8555555555555</v>
      </c>
      <c r="D30" s="176"/>
      <c r="E30" s="171"/>
      <c r="F30" s="178">
        <f>F29+(F31-F29)/2</f>
        <v>986.3</v>
      </c>
      <c r="G30" s="171"/>
      <c r="H30" s="176">
        <v>12.1</v>
      </c>
      <c r="I30" s="176">
        <v>1017.8</v>
      </c>
      <c r="J30" s="176">
        <v>2.8</v>
      </c>
      <c r="K30" s="177">
        <v>23</v>
      </c>
      <c r="L30" s="171"/>
      <c r="M30" s="181">
        <f>M29+(M32-M29)/3</f>
        <v>1037</v>
      </c>
      <c r="N30" s="171"/>
      <c r="O30" s="176">
        <v>12.6</v>
      </c>
      <c r="P30" s="176">
        <v>1057.7</v>
      </c>
      <c r="Q30" s="176">
        <v>13.8</v>
      </c>
      <c r="R30" s="176">
        <v>14.4</v>
      </c>
      <c r="S30" s="176">
        <v>1214.3</v>
      </c>
      <c r="T30" s="176">
        <v>1.8</v>
      </c>
      <c r="U30" s="172">
        <v>23</v>
      </c>
      <c r="V30" s="176"/>
      <c r="W30" s="178">
        <f>W29+(W32-W29)/3</f>
        <v>1160.5666666666668</v>
      </c>
      <c r="X30" s="176"/>
      <c r="Y30" s="176">
        <v>13.3</v>
      </c>
      <c r="Z30" s="171">
        <v>1112.2</v>
      </c>
      <c r="AA30" s="171">
        <v>-2.8</v>
      </c>
      <c r="AB30" s="176">
        <v>12.1</v>
      </c>
      <c r="AC30" s="176">
        <v>1011</v>
      </c>
      <c r="AD30" s="176">
        <v>-3</v>
      </c>
      <c r="AE30" s="172">
        <v>23</v>
      </c>
      <c r="AF30" s="176"/>
      <c r="AG30" s="174">
        <f>AG29+(AG31-AG29)/3</f>
        <v>907.45555555555552</v>
      </c>
      <c r="AH30" s="176"/>
      <c r="AI30" s="176">
        <v>10.4</v>
      </c>
      <c r="AJ30" s="176">
        <v>864.9</v>
      </c>
      <c r="AK30" s="176">
        <v>2.6</v>
      </c>
      <c r="AL30" s="176">
        <v>11.3</v>
      </c>
      <c r="AM30" s="176">
        <v>928.5</v>
      </c>
      <c r="AN30" s="176">
        <f t="shared" si="0"/>
        <v>3.6000000000000227</v>
      </c>
    </row>
    <row r="31" spans="1:40" x14ac:dyDescent="0.2">
      <c r="A31" s="172">
        <v>24</v>
      </c>
      <c r="B31" s="176">
        <v>11</v>
      </c>
      <c r="C31" s="176">
        <v>928.5</v>
      </c>
      <c r="D31" s="176">
        <v>3.7</v>
      </c>
      <c r="E31" s="171">
        <v>11.7</v>
      </c>
      <c r="F31" s="171">
        <v>987.3</v>
      </c>
      <c r="G31" s="176">
        <v>2</v>
      </c>
      <c r="H31" s="176">
        <v>12.1</v>
      </c>
      <c r="I31" s="176">
        <v>1019.9</v>
      </c>
      <c r="J31" s="176">
        <v>2.1</v>
      </c>
      <c r="K31" s="177">
        <v>24</v>
      </c>
      <c r="L31" s="171"/>
      <c r="M31" s="181">
        <f>M30+(M32-M30)/3</f>
        <v>1036.7333333333333</v>
      </c>
      <c r="N31" s="176"/>
      <c r="O31" s="176">
        <v>12.7</v>
      </c>
      <c r="P31" s="176">
        <v>1067.2</v>
      </c>
      <c r="Q31" s="176">
        <v>9.5</v>
      </c>
      <c r="R31" s="176">
        <v>14.5</v>
      </c>
      <c r="S31" s="176">
        <v>1215.5</v>
      </c>
      <c r="T31" s="176">
        <v>1.2</v>
      </c>
      <c r="U31" s="172">
        <v>24</v>
      </c>
      <c r="V31" s="176"/>
      <c r="W31" s="178">
        <f>W30+(W32-W30)/3</f>
        <v>1161.3444444444447</v>
      </c>
      <c r="X31" s="176"/>
      <c r="Y31" s="171">
        <v>13.3</v>
      </c>
      <c r="Z31" s="176">
        <v>1112.9000000000001</v>
      </c>
      <c r="AA31" s="171">
        <v>0.7</v>
      </c>
      <c r="AB31" s="176"/>
      <c r="AC31" s="178">
        <f>AC30+(AC33-AC30)/3</f>
        <v>1007.4</v>
      </c>
      <c r="AD31" s="176"/>
      <c r="AE31" s="172">
        <v>24</v>
      </c>
      <c r="AF31" s="171">
        <v>10.8</v>
      </c>
      <c r="AG31" s="176">
        <v>905.1</v>
      </c>
      <c r="AH31" s="176">
        <v>-5.3</v>
      </c>
      <c r="AI31" s="176">
        <v>10.5</v>
      </c>
      <c r="AJ31" s="176">
        <v>865.3</v>
      </c>
      <c r="AK31" s="176">
        <v>0.4</v>
      </c>
      <c r="AL31" s="176"/>
      <c r="AM31" s="184">
        <f>AM30+(AM33-AM30)/3</f>
        <v>930.5333333333333</v>
      </c>
      <c r="AN31" s="176"/>
    </row>
    <row r="32" spans="1:40" x14ac:dyDescent="0.2">
      <c r="A32" s="172">
        <v>25</v>
      </c>
      <c r="B32" s="176">
        <v>11</v>
      </c>
      <c r="C32" s="176">
        <v>932.7</v>
      </c>
      <c r="D32" s="176">
        <v>4.2</v>
      </c>
      <c r="E32" s="171">
        <v>11.7</v>
      </c>
      <c r="F32" s="176">
        <v>987.6</v>
      </c>
      <c r="G32" s="176">
        <v>0.3</v>
      </c>
      <c r="H32" s="176">
        <v>12.1</v>
      </c>
      <c r="I32" s="176">
        <v>1018.6</v>
      </c>
      <c r="J32" s="176">
        <v>-1.3</v>
      </c>
      <c r="K32" s="177">
        <v>25</v>
      </c>
      <c r="L32" s="171">
        <v>12.3</v>
      </c>
      <c r="M32" s="176">
        <v>1036.2</v>
      </c>
      <c r="N32" s="171">
        <v>-1.2</v>
      </c>
      <c r="O32" s="176">
        <v>12.8</v>
      </c>
      <c r="P32" s="176">
        <v>1073.2</v>
      </c>
      <c r="Q32" s="176">
        <v>6</v>
      </c>
      <c r="R32" s="176"/>
      <c r="S32" s="181">
        <f>S31+(S34-S31)/3</f>
        <v>1216.9666666666667</v>
      </c>
      <c r="T32" s="176"/>
      <c r="U32" s="172">
        <v>25</v>
      </c>
      <c r="V32" s="176">
        <v>13.8</v>
      </c>
      <c r="W32" s="176">
        <v>1162.9000000000001</v>
      </c>
      <c r="X32" s="176"/>
      <c r="Y32" s="171">
        <v>13.3</v>
      </c>
      <c r="Z32" s="176">
        <v>1113</v>
      </c>
      <c r="AA32" s="171">
        <v>0.1</v>
      </c>
      <c r="AB32" s="176"/>
      <c r="AC32" s="178">
        <f>AC31+(AC33-AC31)/3</f>
        <v>1005</v>
      </c>
      <c r="AD32" s="176"/>
      <c r="AE32" s="172">
        <v>25</v>
      </c>
      <c r="AF32" s="171">
        <v>10.7</v>
      </c>
      <c r="AG32" s="176">
        <v>899.8</v>
      </c>
      <c r="AH32" s="176">
        <v>-5.3</v>
      </c>
      <c r="AI32" s="176">
        <v>10.5</v>
      </c>
      <c r="AJ32" s="176">
        <v>868.5</v>
      </c>
      <c r="AK32" s="176">
        <v>3.2</v>
      </c>
      <c r="AL32" s="176"/>
      <c r="AM32" s="184">
        <f>AM31+(AM33-AM31)/3</f>
        <v>931.88888888888891</v>
      </c>
      <c r="AN32" s="176"/>
    </row>
    <row r="33" spans="1:40" x14ac:dyDescent="0.2">
      <c r="A33" s="172">
        <v>26</v>
      </c>
      <c r="B33" s="176">
        <v>11.1</v>
      </c>
      <c r="C33" s="176">
        <v>934.4</v>
      </c>
      <c r="D33" s="176">
        <v>1.7</v>
      </c>
      <c r="E33" s="171"/>
      <c r="F33" s="178">
        <f>F32+(F35-F32)/3</f>
        <v>988.13333333333333</v>
      </c>
      <c r="G33" s="176"/>
      <c r="H33" s="176"/>
      <c r="I33" s="178">
        <f>I32+(I35-I32)/3</f>
        <v>1016</v>
      </c>
      <c r="J33" s="176"/>
      <c r="K33" s="177">
        <v>26</v>
      </c>
      <c r="L33" s="171">
        <v>12.3</v>
      </c>
      <c r="M33" s="171">
        <v>1037.8</v>
      </c>
      <c r="N33" s="171">
        <v>1.6</v>
      </c>
      <c r="O33" s="171">
        <v>12.8</v>
      </c>
      <c r="P33" s="176">
        <v>1079.5999999999999</v>
      </c>
      <c r="Q33" s="176">
        <v>6.4</v>
      </c>
      <c r="R33" s="176"/>
      <c r="S33" s="181">
        <f>S32+(S34-S32)/3</f>
        <v>1217.9444444444446</v>
      </c>
      <c r="T33" s="176"/>
      <c r="U33" s="172">
        <v>26</v>
      </c>
      <c r="V33" s="176">
        <v>13.8</v>
      </c>
      <c r="W33" s="176">
        <v>1165</v>
      </c>
      <c r="X33" s="176">
        <v>2.1</v>
      </c>
      <c r="Y33" s="171">
        <v>13.2</v>
      </c>
      <c r="Z33" s="176">
        <v>1111.5</v>
      </c>
      <c r="AA33" s="176">
        <v>-1.5</v>
      </c>
      <c r="AB33" s="176">
        <v>12</v>
      </c>
      <c r="AC33" s="176">
        <v>1000.2</v>
      </c>
      <c r="AD33" s="176">
        <v>-10.8</v>
      </c>
      <c r="AE33" s="172">
        <v>26</v>
      </c>
      <c r="AF33" s="171">
        <v>10.7</v>
      </c>
      <c r="AG33" s="176">
        <v>896</v>
      </c>
      <c r="AH33" s="176">
        <v>-3.8</v>
      </c>
      <c r="AI33" s="176"/>
      <c r="AJ33" s="185">
        <f>AJ32+(AJ35-AJ32)/3</f>
        <v>870.23333333333335</v>
      </c>
      <c r="AK33" s="171"/>
      <c r="AL33" s="176">
        <v>11.3</v>
      </c>
      <c r="AM33" s="176">
        <v>934.6</v>
      </c>
      <c r="AN33" s="176">
        <f t="shared" si="0"/>
        <v>2.7111111111111086</v>
      </c>
    </row>
    <row r="34" spans="1:40" x14ac:dyDescent="0.2">
      <c r="A34" s="172">
        <v>27</v>
      </c>
      <c r="B34" s="176">
        <v>11.1</v>
      </c>
      <c r="C34" s="176">
        <v>934.6</v>
      </c>
      <c r="D34" s="176">
        <v>0.2</v>
      </c>
      <c r="E34" s="171"/>
      <c r="F34" s="178">
        <f>F33+(F35-F33)/3</f>
        <v>988.48888888888894</v>
      </c>
      <c r="G34" s="176"/>
      <c r="H34" s="176"/>
      <c r="I34" s="178">
        <f>I33+(I35-I33)/3</f>
        <v>1014.2666666666667</v>
      </c>
      <c r="J34" s="176"/>
      <c r="K34" s="177">
        <v>27</v>
      </c>
      <c r="L34" s="171">
        <v>12.3</v>
      </c>
      <c r="M34" s="176">
        <v>1038.5</v>
      </c>
      <c r="N34" s="171">
        <v>0.7</v>
      </c>
      <c r="O34" s="176">
        <v>13</v>
      </c>
      <c r="P34" s="176">
        <v>1089.3</v>
      </c>
      <c r="Q34" s="176">
        <v>9.6999999999999993</v>
      </c>
      <c r="R34" s="176">
        <v>14.5</v>
      </c>
      <c r="S34" s="176">
        <v>1219.9000000000001</v>
      </c>
      <c r="T34" s="176">
        <v>4.4000000000000004</v>
      </c>
      <c r="U34" s="172">
        <v>27</v>
      </c>
      <c r="V34" s="176">
        <v>13.8</v>
      </c>
      <c r="W34" s="176">
        <v>1165.3</v>
      </c>
      <c r="X34" s="176">
        <v>0.3</v>
      </c>
      <c r="Y34" s="171"/>
      <c r="Z34" s="178">
        <f>Z33+(Z36-Z33)/3</f>
        <v>1109.9000000000001</v>
      </c>
      <c r="AA34" s="171"/>
      <c r="AB34" s="176">
        <v>11.9</v>
      </c>
      <c r="AC34" s="176">
        <v>995.8</v>
      </c>
      <c r="AD34" s="176">
        <v>-4.4000000000000004</v>
      </c>
      <c r="AE34" s="172">
        <v>27</v>
      </c>
      <c r="AF34" s="176">
        <v>10.7</v>
      </c>
      <c r="AG34" s="176">
        <v>892</v>
      </c>
      <c r="AH34" s="176">
        <v>-4</v>
      </c>
      <c r="AI34" s="175"/>
      <c r="AJ34" s="174">
        <f>AJ33+(AJ35-AJ33)/3</f>
        <v>871.38888888888891</v>
      </c>
      <c r="AK34" s="175"/>
      <c r="AL34" s="176">
        <v>11.3</v>
      </c>
      <c r="AM34" s="176">
        <v>936.5</v>
      </c>
      <c r="AN34" s="176">
        <f t="shared" si="0"/>
        <v>1.8999999999999773</v>
      </c>
    </row>
    <row r="35" spans="1:40" x14ac:dyDescent="0.2">
      <c r="A35" s="172">
        <v>28</v>
      </c>
      <c r="B35" s="176">
        <v>11.1</v>
      </c>
      <c r="C35" s="176">
        <v>938.1</v>
      </c>
      <c r="D35" s="176">
        <v>3.5</v>
      </c>
      <c r="E35" s="171">
        <v>11.7</v>
      </c>
      <c r="F35" s="176">
        <v>989.2</v>
      </c>
      <c r="G35" s="176">
        <v>1.6</v>
      </c>
      <c r="H35" s="176">
        <v>12</v>
      </c>
      <c r="I35" s="176">
        <v>1010.8</v>
      </c>
      <c r="J35" s="176">
        <v>-7.8</v>
      </c>
      <c r="K35" s="177">
        <v>28</v>
      </c>
      <c r="L35" s="171">
        <v>12.3</v>
      </c>
      <c r="M35" s="176">
        <v>1040.3</v>
      </c>
      <c r="N35" s="176">
        <v>1.8</v>
      </c>
      <c r="O35" s="171"/>
      <c r="P35" s="178">
        <f>P34+(P37-P34)/2</f>
        <v>1101.1999999999998</v>
      </c>
      <c r="Q35" s="176"/>
      <c r="R35" s="176">
        <v>14.6</v>
      </c>
      <c r="S35" s="176">
        <v>1223</v>
      </c>
      <c r="T35" s="176">
        <v>3.1</v>
      </c>
      <c r="U35" s="172">
        <v>28</v>
      </c>
      <c r="V35" s="176">
        <v>13.8</v>
      </c>
      <c r="W35" s="176">
        <v>1164.7</v>
      </c>
      <c r="X35" s="176">
        <v>-0.6</v>
      </c>
      <c r="Y35" s="171"/>
      <c r="Z35" s="178">
        <f>Z34+(Z36-Z33)/3</f>
        <v>1108.3000000000002</v>
      </c>
      <c r="AA35" s="171"/>
      <c r="AB35" s="176">
        <v>11.8</v>
      </c>
      <c r="AC35" s="176">
        <v>988.8</v>
      </c>
      <c r="AD35" s="176">
        <v>-5.9</v>
      </c>
      <c r="AE35" s="172">
        <v>28</v>
      </c>
      <c r="AF35" s="176">
        <v>10.6</v>
      </c>
      <c r="AG35" s="176">
        <v>887.9</v>
      </c>
      <c r="AH35" s="176">
        <v>-4.0999999999999996</v>
      </c>
      <c r="AI35" s="176">
        <v>10.5</v>
      </c>
      <c r="AJ35" s="176">
        <v>873.7</v>
      </c>
      <c r="AK35" s="171">
        <v>5.2</v>
      </c>
      <c r="AL35" s="171">
        <v>11.4</v>
      </c>
      <c r="AM35" s="176">
        <v>941.5</v>
      </c>
      <c r="AN35" s="176">
        <f t="shared" si="0"/>
        <v>5</v>
      </c>
    </row>
    <row r="36" spans="1:40" x14ac:dyDescent="0.2">
      <c r="A36" s="172">
        <v>29</v>
      </c>
      <c r="B36" s="176"/>
      <c r="C36" s="178">
        <f>C35+(C38-C35)/3</f>
        <v>939.5</v>
      </c>
      <c r="D36" s="176"/>
      <c r="E36" s="171"/>
      <c r="F36" s="171"/>
      <c r="G36" s="176"/>
      <c r="H36" s="176">
        <v>12</v>
      </c>
      <c r="I36" s="176">
        <v>1015.2</v>
      </c>
      <c r="J36" s="176">
        <v>4.4000000000000004</v>
      </c>
      <c r="K36" s="177">
        <v>29</v>
      </c>
      <c r="L36" s="171">
        <v>12.3</v>
      </c>
      <c r="M36" s="176">
        <v>1039.3</v>
      </c>
      <c r="N36" s="176">
        <v>-1</v>
      </c>
      <c r="O36" s="171"/>
      <c r="P36" s="178">
        <f>P35+(P37-P35)/2</f>
        <v>1107.1499999999999</v>
      </c>
      <c r="Q36" s="176"/>
      <c r="R36" s="176">
        <v>14.5</v>
      </c>
      <c r="S36" s="176">
        <v>1220.2</v>
      </c>
      <c r="T36" s="176">
        <v>-2.8</v>
      </c>
      <c r="U36" s="172">
        <v>29</v>
      </c>
      <c r="V36" s="176">
        <v>13.9</v>
      </c>
      <c r="W36" s="176">
        <v>1169.7</v>
      </c>
      <c r="X36" s="176">
        <v>5</v>
      </c>
      <c r="Y36" s="171">
        <v>13.2</v>
      </c>
      <c r="Z36" s="176">
        <v>1106.7</v>
      </c>
      <c r="AA36" s="176">
        <v>-4.8</v>
      </c>
      <c r="AB36" s="176">
        <v>11.8</v>
      </c>
      <c r="AC36" s="176">
        <v>985.7</v>
      </c>
      <c r="AD36" s="176">
        <v>-3.1</v>
      </c>
      <c r="AE36" s="172">
        <v>29</v>
      </c>
      <c r="AF36" s="176"/>
      <c r="AG36" s="178">
        <f>AG35+(AG38-AG35)/3</f>
        <v>884.8</v>
      </c>
      <c r="AH36" s="176"/>
      <c r="AI36" s="176">
        <v>10.6</v>
      </c>
      <c r="AJ36" s="176">
        <v>878.3</v>
      </c>
      <c r="AK36" s="176">
        <v>4.5999999999999996</v>
      </c>
      <c r="AL36" s="176">
        <v>11.4</v>
      </c>
      <c r="AM36" s="176">
        <v>944.2</v>
      </c>
      <c r="AN36" s="176">
        <f t="shared" si="0"/>
        <v>2.7000000000000455</v>
      </c>
    </row>
    <row r="37" spans="1:40" x14ac:dyDescent="0.2">
      <c r="A37" s="172">
        <v>30</v>
      </c>
      <c r="B37" s="176"/>
      <c r="C37" s="178">
        <f>C36+(C38-C36)/3</f>
        <v>940.43333333333328</v>
      </c>
      <c r="D37" s="176"/>
      <c r="E37" s="171"/>
      <c r="F37" s="171"/>
      <c r="G37" s="176"/>
      <c r="H37" s="176">
        <v>12.1</v>
      </c>
      <c r="I37" s="176">
        <v>1018.4</v>
      </c>
      <c r="J37" s="176">
        <v>3.2</v>
      </c>
      <c r="K37" s="177">
        <v>30</v>
      </c>
      <c r="L37" s="171"/>
      <c r="M37" s="176">
        <v>1039.3</v>
      </c>
      <c r="N37" s="171"/>
      <c r="O37" s="176">
        <v>13.2</v>
      </c>
      <c r="P37" s="176">
        <v>1113.0999999999999</v>
      </c>
      <c r="Q37" s="176">
        <v>5.9</v>
      </c>
      <c r="R37" s="176">
        <v>14.5</v>
      </c>
      <c r="S37" s="176">
        <v>1215.8</v>
      </c>
      <c r="T37" s="176">
        <v>-4.4000000000000004</v>
      </c>
      <c r="U37" s="172">
        <v>30</v>
      </c>
      <c r="V37" s="176"/>
      <c r="W37" s="178">
        <f>W36+(Z8-W36)/3</f>
        <v>1166.1000000000001</v>
      </c>
      <c r="X37" s="176"/>
      <c r="Y37" s="171">
        <v>13.1</v>
      </c>
      <c r="Z37" s="176">
        <v>1101.8</v>
      </c>
      <c r="AA37" s="171">
        <v>-4.9000000000000004</v>
      </c>
      <c r="AB37" s="176">
        <v>11.7</v>
      </c>
      <c r="AC37" s="176">
        <v>980.6</v>
      </c>
      <c r="AD37" s="176">
        <v>-5.0999999999999996</v>
      </c>
      <c r="AE37" s="172">
        <v>30</v>
      </c>
      <c r="AF37" s="176"/>
      <c r="AG37" s="178">
        <f>AG36+(AG38-AG36)/3</f>
        <v>882.73333333333335</v>
      </c>
      <c r="AH37" s="176"/>
      <c r="AI37" s="176">
        <v>10.6</v>
      </c>
      <c r="AJ37" s="176">
        <v>879.4</v>
      </c>
      <c r="AK37" s="176">
        <v>1.1000000000000001</v>
      </c>
      <c r="AL37" s="176">
        <v>11.5</v>
      </c>
      <c r="AM37" s="176">
        <v>945.3</v>
      </c>
      <c r="AN37" s="176">
        <f t="shared" si="0"/>
        <v>1.0999999999999091</v>
      </c>
    </row>
    <row r="38" spans="1:40" x14ac:dyDescent="0.2">
      <c r="A38" s="172">
        <v>31</v>
      </c>
      <c r="B38" s="176">
        <v>11.2</v>
      </c>
      <c r="C38" s="176">
        <v>942.3</v>
      </c>
      <c r="D38" s="176">
        <v>4.2</v>
      </c>
      <c r="E38" s="171"/>
      <c r="F38" s="176">
        <f>SUM(F8:F37)</f>
        <v>27229.944444444442</v>
      </c>
      <c r="G38" s="176"/>
      <c r="H38" s="176">
        <v>12.1</v>
      </c>
      <c r="I38" s="176">
        <v>1019.1</v>
      </c>
      <c r="J38" s="176">
        <v>0.7</v>
      </c>
      <c r="K38" s="177">
        <v>31</v>
      </c>
      <c r="L38" s="171"/>
      <c r="M38" s="171"/>
      <c r="N38" s="171"/>
      <c r="O38" s="171">
        <v>13.6</v>
      </c>
      <c r="P38" s="176">
        <v>1138.8</v>
      </c>
      <c r="Q38" s="176">
        <v>25.7</v>
      </c>
      <c r="R38" s="186"/>
      <c r="S38" s="186"/>
      <c r="T38" s="175"/>
      <c r="U38" s="172">
        <v>31</v>
      </c>
      <c r="V38" s="176"/>
      <c r="W38" s="178">
        <f>W37+(Z8-W37)/3</f>
        <v>1163.7</v>
      </c>
      <c r="X38" s="176"/>
      <c r="Y38" s="171">
        <v>13.1</v>
      </c>
      <c r="Z38" s="176">
        <v>1098</v>
      </c>
      <c r="AA38" s="171">
        <v>-3.7</v>
      </c>
      <c r="AB38" s="176"/>
      <c r="AC38" s="176"/>
      <c r="AD38" s="176"/>
      <c r="AE38" s="172">
        <v>31</v>
      </c>
      <c r="AF38" s="176">
        <v>10.5</v>
      </c>
      <c r="AG38" s="176">
        <v>878.6</v>
      </c>
      <c r="AH38" s="176">
        <v>-9.3000000000000007</v>
      </c>
      <c r="AI38" s="176"/>
      <c r="AJ38" s="176">
        <v>881.4</v>
      </c>
      <c r="AK38" s="176"/>
      <c r="AL38" s="176"/>
      <c r="AM38" s="187"/>
      <c r="AN38" s="176"/>
    </row>
    <row r="39" spans="1:40" x14ac:dyDescent="0.2">
      <c r="C39" s="62">
        <f>SUM(C18:C38)</f>
        <v>19374.444444444445</v>
      </c>
      <c r="Z39">
        <f>AC8</f>
        <v>1097.3</v>
      </c>
    </row>
  </sheetData>
  <customSheetViews>
    <customSheetView guid="{77C8D547-F0D3-4B7A-94A2-94B6358D7709}" scale="98" topLeftCell="K1">
      <pane xSplit="1" ySplit="7" topLeftCell="N8" activePane="bottomRight" state="frozen"/>
      <selection pane="bottomRight" activeCell="AM35" sqref="AM35:AM36"/>
      <pageMargins left="0" right="0" top="0.39370078740157483" bottom="0.19685039370078741" header="0.39370078740157483" footer="0.51181102362204722"/>
      <pageSetup paperSize="9" scale="90" orientation="portrait" r:id="rId1"/>
      <headerFooter alignWithMargins="0"/>
    </customSheetView>
    <customSheetView guid="{89A73F7A-C89E-4527-AEEB-D06379023611}" scale="98" topLeftCell="K1">
      <pane xSplit="1" ySplit="7" topLeftCell="N8" activePane="bottomRight" state="frozen"/>
      <selection pane="bottomRight" activeCell="AM35" sqref="AM35:AM36"/>
      <pageMargins left="0" right="0" top="0.39370078740157483" bottom="0.19685039370078741" header="0.39370078740157483" footer="0.51181102362204722"/>
      <pageSetup paperSize="9" scale="90" orientation="portrait" r:id="rId2"/>
      <headerFooter alignWithMargins="0"/>
    </customSheetView>
  </customSheetViews>
  <mergeCells count="21">
    <mergeCell ref="AB4:AD4"/>
    <mergeCell ref="K4:K7"/>
    <mergeCell ref="A2:I2"/>
    <mergeCell ref="H4:J4"/>
    <mergeCell ref="A4:A7"/>
    <mergeCell ref="E4:G4"/>
    <mergeCell ref="B4:D4"/>
    <mergeCell ref="O4:Q4"/>
    <mergeCell ref="L4:N4"/>
    <mergeCell ref="Y4:AA4"/>
    <mergeCell ref="U2:AC2"/>
    <mergeCell ref="R4:T4"/>
    <mergeCell ref="V4:X4"/>
    <mergeCell ref="O3:W3"/>
    <mergeCell ref="U4:U7"/>
    <mergeCell ref="K2:S2"/>
    <mergeCell ref="AE2:AM2"/>
    <mergeCell ref="AL4:AN4"/>
    <mergeCell ref="AF4:AH4"/>
    <mergeCell ref="AI4:AK4"/>
    <mergeCell ref="AE4:AE7"/>
  </mergeCells>
  <phoneticPr fontId="26" type="noConversion"/>
  <pageMargins left="0" right="0" top="0.39370078740157483" bottom="0.19685039370078741" header="0.39370078740157483" footer="0.51181102362204722"/>
  <pageSetup paperSize="9" scale="90" orientation="portrait" r:id="rId3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5"/>
  <dimension ref="A2:AN40"/>
  <sheetViews>
    <sheetView topLeftCell="A2" zoomScaleNormal="95" workbookViewId="0">
      <selection activeCell="V43" sqref="V43"/>
    </sheetView>
  </sheetViews>
  <sheetFormatPr defaultRowHeight="12.75" x14ac:dyDescent="0.2"/>
  <cols>
    <col min="6" max="6" width="9.5703125" bestFit="1" customWidth="1"/>
    <col min="11" max="11" width="9.140625" style="75" customWidth="1"/>
    <col min="12" max="12" width="9.140625" customWidth="1"/>
    <col min="13" max="13" width="9.5703125" customWidth="1"/>
    <col min="14" max="30" width="9.140625" customWidth="1"/>
    <col min="33" max="33" width="9.5703125" bestFit="1" customWidth="1"/>
    <col min="36" max="36" width="9.5703125" bestFit="1" customWidth="1"/>
    <col min="39" max="39" width="10" bestFit="1" customWidth="1"/>
  </cols>
  <sheetData>
    <row r="2" spans="1:40" ht="15.75" x14ac:dyDescent="0.25">
      <c r="A2" s="533" t="s">
        <v>109</v>
      </c>
      <c r="B2" s="534"/>
      <c r="C2" s="534"/>
      <c r="D2" s="534"/>
      <c r="E2" s="534"/>
      <c r="F2" s="534"/>
      <c r="G2" s="534"/>
      <c r="H2" s="534"/>
      <c r="I2" s="534"/>
      <c r="J2" s="18"/>
      <c r="K2" s="533" t="s">
        <v>110</v>
      </c>
      <c r="L2" s="534"/>
      <c r="M2" s="534"/>
      <c r="N2" s="534"/>
      <c r="O2" s="534"/>
      <c r="P2" s="534"/>
      <c r="Q2" s="534"/>
      <c r="R2" s="534"/>
      <c r="S2" s="534"/>
      <c r="U2" s="533" t="s">
        <v>111</v>
      </c>
      <c r="V2" s="534"/>
      <c r="W2" s="534"/>
      <c r="X2" s="534"/>
      <c r="Y2" s="534"/>
      <c r="Z2" s="534"/>
      <c r="AA2" s="534"/>
      <c r="AB2" s="534"/>
      <c r="AC2" s="534"/>
      <c r="AE2" s="533" t="s">
        <v>112</v>
      </c>
      <c r="AF2" s="534"/>
      <c r="AG2" s="534"/>
      <c r="AH2" s="534"/>
      <c r="AI2" s="534"/>
      <c r="AJ2" s="534"/>
      <c r="AK2" s="534"/>
      <c r="AL2" s="534"/>
      <c r="AM2" s="534"/>
    </row>
    <row r="3" spans="1:40" ht="15" x14ac:dyDescent="0.2">
      <c r="A3" s="1"/>
      <c r="B3" s="1"/>
      <c r="C3" s="1"/>
      <c r="D3" s="1"/>
      <c r="E3" s="1"/>
      <c r="F3" s="1"/>
      <c r="G3" s="1"/>
      <c r="H3" s="1"/>
      <c r="I3" s="1"/>
      <c r="J3" s="1"/>
      <c r="K3" s="73"/>
      <c r="L3" s="1"/>
      <c r="M3" s="1"/>
      <c r="N3" s="1"/>
    </row>
    <row r="4" spans="1:40" ht="15" x14ac:dyDescent="0.2">
      <c r="A4" s="525" t="s">
        <v>48</v>
      </c>
      <c r="B4" s="535" t="s">
        <v>55</v>
      </c>
      <c r="C4" s="536"/>
      <c r="D4" s="537"/>
      <c r="E4" s="535" t="s">
        <v>56</v>
      </c>
      <c r="F4" s="538"/>
      <c r="G4" s="539"/>
      <c r="H4" s="528" t="s">
        <v>57</v>
      </c>
      <c r="I4" s="529"/>
      <c r="J4" s="530"/>
      <c r="K4" s="540" t="s">
        <v>48</v>
      </c>
      <c r="L4" s="528" t="s">
        <v>58</v>
      </c>
      <c r="M4" s="529"/>
      <c r="N4" s="530"/>
      <c r="O4" s="528" t="s">
        <v>59</v>
      </c>
      <c r="P4" s="531"/>
      <c r="Q4" s="532"/>
      <c r="R4" s="528" t="s">
        <v>60</v>
      </c>
      <c r="S4" s="531"/>
      <c r="T4" s="532"/>
      <c r="U4" s="525" t="s">
        <v>48</v>
      </c>
      <c r="V4" s="528" t="s">
        <v>61</v>
      </c>
      <c r="W4" s="529"/>
      <c r="X4" s="530"/>
      <c r="Y4" s="528" t="s">
        <v>62</v>
      </c>
      <c r="Z4" s="531"/>
      <c r="AA4" s="532"/>
      <c r="AB4" s="528" t="s">
        <v>53</v>
      </c>
      <c r="AC4" s="531"/>
      <c r="AD4" s="532"/>
      <c r="AE4" s="525" t="s">
        <v>48</v>
      </c>
      <c r="AF4" s="535" t="s">
        <v>45</v>
      </c>
      <c r="AG4" s="538"/>
      <c r="AH4" s="539"/>
      <c r="AI4" s="535" t="s">
        <v>46</v>
      </c>
      <c r="AJ4" s="538"/>
      <c r="AK4" s="539"/>
      <c r="AL4" s="535" t="s">
        <v>47</v>
      </c>
      <c r="AM4" s="538"/>
      <c r="AN4" s="539"/>
    </row>
    <row r="5" spans="1:40" ht="15" x14ac:dyDescent="0.2">
      <c r="A5" s="526"/>
      <c r="B5" s="2" t="s">
        <v>49</v>
      </c>
      <c r="C5" s="3" t="s">
        <v>0</v>
      </c>
      <c r="D5" s="4" t="s">
        <v>54</v>
      </c>
      <c r="E5" s="2" t="s">
        <v>49</v>
      </c>
      <c r="F5" s="3" t="s">
        <v>0</v>
      </c>
      <c r="G5" s="4" t="s">
        <v>54</v>
      </c>
      <c r="H5" s="2" t="s">
        <v>50</v>
      </c>
      <c r="I5" s="3" t="s">
        <v>0</v>
      </c>
      <c r="J5" s="4" t="s">
        <v>54</v>
      </c>
      <c r="K5" s="541"/>
      <c r="L5" s="12" t="s">
        <v>50</v>
      </c>
      <c r="M5" s="5" t="s">
        <v>0</v>
      </c>
      <c r="N5" s="13" t="s">
        <v>54</v>
      </c>
      <c r="O5" s="2" t="s">
        <v>50</v>
      </c>
      <c r="P5" s="3" t="s">
        <v>0</v>
      </c>
      <c r="Q5" s="4" t="s">
        <v>54</v>
      </c>
      <c r="R5" s="12" t="s">
        <v>50</v>
      </c>
      <c r="S5" s="5" t="s">
        <v>0</v>
      </c>
      <c r="T5" s="13" t="s">
        <v>54</v>
      </c>
      <c r="U5" s="526"/>
      <c r="V5" s="12" t="s">
        <v>50</v>
      </c>
      <c r="W5" s="5" t="s">
        <v>0</v>
      </c>
      <c r="X5" s="13" t="s">
        <v>54</v>
      </c>
      <c r="Y5" s="12" t="s">
        <v>50</v>
      </c>
      <c r="Z5" s="5" t="s">
        <v>0</v>
      </c>
      <c r="AA5" s="13" t="s">
        <v>54</v>
      </c>
      <c r="AB5" s="12" t="s">
        <v>50</v>
      </c>
      <c r="AC5" s="5" t="s">
        <v>0</v>
      </c>
      <c r="AD5" s="13" t="s">
        <v>54</v>
      </c>
      <c r="AE5" s="526"/>
      <c r="AF5" s="2" t="s">
        <v>49</v>
      </c>
      <c r="AG5" s="3" t="s">
        <v>0</v>
      </c>
      <c r="AH5" s="4" t="s">
        <v>54</v>
      </c>
      <c r="AI5" s="2" t="s">
        <v>49</v>
      </c>
      <c r="AJ5" s="3" t="s">
        <v>0</v>
      </c>
      <c r="AK5" s="4" t="s">
        <v>54</v>
      </c>
      <c r="AL5" s="2" t="s">
        <v>49</v>
      </c>
      <c r="AM5" s="3" t="s">
        <v>0</v>
      </c>
      <c r="AN5" s="4" t="s">
        <v>54</v>
      </c>
    </row>
    <row r="6" spans="1:40" ht="15" x14ac:dyDescent="0.2">
      <c r="A6" s="526"/>
      <c r="B6" s="5" t="s">
        <v>52</v>
      </c>
      <c r="C6" s="6" t="s">
        <v>3</v>
      </c>
      <c r="D6" s="7" t="s">
        <v>3</v>
      </c>
      <c r="E6" s="5" t="s">
        <v>52</v>
      </c>
      <c r="F6" s="6" t="s">
        <v>3</v>
      </c>
      <c r="G6" s="7" t="s">
        <v>3</v>
      </c>
      <c r="H6" s="5" t="s">
        <v>51</v>
      </c>
      <c r="I6" s="6" t="s">
        <v>3</v>
      </c>
      <c r="J6" s="7" t="s">
        <v>3</v>
      </c>
      <c r="K6" s="541"/>
      <c r="L6" s="5" t="s">
        <v>51</v>
      </c>
      <c r="M6" s="6" t="s">
        <v>3</v>
      </c>
      <c r="N6" s="7" t="s">
        <v>3</v>
      </c>
      <c r="O6" s="5" t="s">
        <v>51</v>
      </c>
      <c r="P6" s="6" t="s">
        <v>3</v>
      </c>
      <c r="Q6" s="7" t="s">
        <v>3</v>
      </c>
      <c r="R6" s="5" t="s">
        <v>51</v>
      </c>
      <c r="S6" s="6" t="s">
        <v>3</v>
      </c>
      <c r="T6" s="7" t="s">
        <v>3</v>
      </c>
      <c r="U6" s="526"/>
      <c r="V6" s="5" t="s">
        <v>51</v>
      </c>
      <c r="W6" s="6" t="s">
        <v>3</v>
      </c>
      <c r="X6" s="7" t="s">
        <v>3</v>
      </c>
      <c r="Y6" s="5" t="s">
        <v>51</v>
      </c>
      <c r="Z6" s="6" t="s">
        <v>3</v>
      </c>
      <c r="AA6" s="7" t="s">
        <v>3</v>
      </c>
      <c r="AB6" s="5" t="s">
        <v>51</v>
      </c>
      <c r="AC6" s="6" t="s">
        <v>3</v>
      </c>
      <c r="AD6" s="7" t="s">
        <v>3</v>
      </c>
      <c r="AE6" s="526"/>
      <c r="AF6" s="5" t="s">
        <v>52</v>
      </c>
      <c r="AG6" s="6" t="s">
        <v>3</v>
      </c>
      <c r="AH6" s="7" t="s">
        <v>3</v>
      </c>
      <c r="AI6" s="5" t="s">
        <v>52</v>
      </c>
      <c r="AJ6" s="6" t="s">
        <v>3</v>
      </c>
      <c r="AK6" s="7" t="s">
        <v>3</v>
      </c>
      <c r="AL6" s="5" t="s">
        <v>52</v>
      </c>
      <c r="AM6" s="6" t="s">
        <v>3</v>
      </c>
      <c r="AN6" s="7" t="s">
        <v>3</v>
      </c>
    </row>
    <row r="7" spans="1:40" ht="15" x14ac:dyDescent="0.2">
      <c r="A7" s="527"/>
      <c r="B7" s="8" t="s">
        <v>9</v>
      </c>
      <c r="C7" s="9" t="s">
        <v>6</v>
      </c>
      <c r="D7" s="10" t="s">
        <v>6</v>
      </c>
      <c r="E7" s="8" t="s">
        <v>9</v>
      </c>
      <c r="F7" s="9" t="s">
        <v>6</v>
      </c>
      <c r="G7" s="10" t="s">
        <v>6</v>
      </c>
      <c r="H7" s="8" t="s">
        <v>9</v>
      </c>
      <c r="I7" s="9" t="s">
        <v>6</v>
      </c>
      <c r="J7" s="10" t="s">
        <v>6</v>
      </c>
      <c r="K7" s="542"/>
      <c r="L7" s="8" t="s">
        <v>9</v>
      </c>
      <c r="M7" s="9" t="s">
        <v>6</v>
      </c>
      <c r="N7" s="10" t="s">
        <v>6</v>
      </c>
      <c r="O7" s="5" t="s">
        <v>9</v>
      </c>
      <c r="P7" s="6" t="s">
        <v>6</v>
      </c>
      <c r="Q7" s="7" t="s">
        <v>6</v>
      </c>
      <c r="R7" s="5" t="s">
        <v>9</v>
      </c>
      <c r="S7" s="6" t="s">
        <v>6</v>
      </c>
      <c r="T7" s="7" t="s">
        <v>6</v>
      </c>
      <c r="U7" s="527"/>
      <c r="V7" s="5" t="s">
        <v>9</v>
      </c>
      <c r="W7" s="6" t="s">
        <v>6</v>
      </c>
      <c r="X7" s="11" t="s">
        <v>6</v>
      </c>
      <c r="Y7" s="8" t="s">
        <v>9</v>
      </c>
      <c r="Z7" s="9" t="s">
        <v>6</v>
      </c>
      <c r="AA7" s="10" t="s">
        <v>6</v>
      </c>
      <c r="AB7" s="8" t="s">
        <v>9</v>
      </c>
      <c r="AC7" s="9" t="s">
        <v>6</v>
      </c>
      <c r="AD7" s="10" t="s">
        <v>6</v>
      </c>
      <c r="AE7" s="527"/>
      <c r="AF7" s="8" t="s">
        <v>9</v>
      </c>
      <c r="AG7" s="9" t="s">
        <v>6</v>
      </c>
      <c r="AH7" s="10" t="s">
        <v>6</v>
      </c>
      <c r="AI7" s="8" t="s">
        <v>9</v>
      </c>
      <c r="AJ7" s="9" t="s">
        <v>6</v>
      </c>
      <c r="AK7" s="10" t="s">
        <v>6</v>
      </c>
      <c r="AL7" s="8" t="s">
        <v>9</v>
      </c>
      <c r="AM7" s="9" t="s">
        <v>6</v>
      </c>
      <c r="AN7" s="10" t="s">
        <v>6</v>
      </c>
    </row>
    <row r="8" spans="1:40" x14ac:dyDescent="0.2">
      <c r="A8" s="20">
        <v>1</v>
      </c>
      <c r="B8" s="15"/>
      <c r="C8" s="82">
        <v>841.5</v>
      </c>
      <c r="D8" s="14"/>
      <c r="E8" s="16">
        <v>10.5</v>
      </c>
      <c r="F8" s="16">
        <v>893.7</v>
      </c>
      <c r="G8" s="15">
        <v>1.7</v>
      </c>
      <c r="H8" s="16">
        <v>11</v>
      </c>
      <c r="I8" s="16">
        <v>932.9</v>
      </c>
      <c r="J8" s="16">
        <v>4.4000000000000004</v>
      </c>
      <c r="K8" s="74">
        <v>1</v>
      </c>
      <c r="L8" s="16">
        <v>11.4</v>
      </c>
      <c r="M8" s="16">
        <v>973.4</v>
      </c>
      <c r="N8" s="15">
        <v>3.7</v>
      </c>
      <c r="O8" s="15"/>
      <c r="P8" s="108">
        <f>M37+(P11-M37)/4</f>
        <v>985.77499999999998</v>
      </c>
      <c r="Q8" s="15"/>
      <c r="R8" s="16">
        <v>11.9</v>
      </c>
      <c r="S8" s="16">
        <v>1007.9</v>
      </c>
      <c r="T8" s="16">
        <v>6.1</v>
      </c>
      <c r="U8" s="20">
        <v>1</v>
      </c>
      <c r="V8" s="16">
        <v>14.2</v>
      </c>
      <c r="W8" s="16">
        <v>1209.3</v>
      </c>
      <c r="X8" s="16">
        <v>3.5</v>
      </c>
      <c r="Y8" s="15"/>
      <c r="Z8" s="82">
        <f>W38+(Z9-W38)/3</f>
        <v>1115.8</v>
      </c>
      <c r="AA8" s="15"/>
      <c r="AB8" s="16">
        <v>12.5</v>
      </c>
      <c r="AC8" s="15">
        <v>1055.5</v>
      </c>
      <c r="AD8" s="16">
        <v>0.2</v>
      </c>
      <c r="AE8" s="20">
        <v>1</v>
      </c>
      <c r="AF8" s="16">
        <v>11.2</v>
      </c>
      <c r="AG8" s="16">
        <v>944.8</v>
      </c>
      <c r="AH8" s="15">
        <v>-6</v>
      </c>
      <c r="AI8" s="16">
        <v>10</v>
      </c>
      <c r="AJ8" s="16">
        <v>841</v>
      </c>
      <c r="AK8" s="16">
        <v>1.6</v>
      </c>
      <c r="AL8" s="16">
        <v>10</v>
      </c>
      <c r="AM8" s="16">
        <v>843.1</v>
      </c>
      <c r="AN8" s="15">
        <v>1.4</v>
      </c>
    </row>
    <row r="9" spans="1:40" x14ac:dyDescent="0.2">
      <c r="A9" s="20">
        <v>2</v>
      </c>
      <c r="B9" s="15"/>
      <c r="C9" s="82">
        <v>841.6</v>
      </c>
      <c r="D9" s="14"/>
      <c r="E9" s="16">
        <v>10.5</v>
      </c>
      <c r="F9" s="16">
        <v>896.9</v>
      </c>
      <c r="G9" s="15">
        <v>3.2</v>
      </c>
      <c r="H9" s="16">
        <v>11</v>
      </c>
      <c r="I9" s="16">
        <v>936.1</v>
      </c>
      <c r="J9" s="16">
        <v>3.2</v>
      </c>
      <c r="K9" s="74">
        <v>2</v>
      </c>
      <c r="L9" s="16">
        <v>11.4</v>
      </c>
      <c r="M9" s="16">
        <v>974.6</v>
      </c>
      <c r="N9" s="15">
        <v>1.2</v>
      </c>
      <c r="O9" s="15"/>
      <c r="P9" s="88">
        <f>P8+(P11-P8)/3</f>
        <v>985.05</v>
      </c>
      <c r="Q9" s="15"/>
      <c r="R9" s="16">
        <v>12</v>
      </c>
      <c r="S9" s="16">
        <v>1020.6</v>
      </c>
      <c r="T9" s="16">
        <v>12.7</v>
      </c>
      <c r="U9" s="20">
        <v>2</v>
      </c>
      <c r="V9" s="16">
        <v>14.2</v>
      </c>
      <c r="W9" s="16">
        <v>1209.5</v>
      </c>
      <c r="X9" s="16">
        <v>0.2</v>
      </c>
      <c r="Y9" s="15">
        <v>13.2</v>
      </c>
      <c r="Z9" s="15">
        <v>1115.8</v>
      </c>
      <c r="AA9" s="15">
        <v>-2.4</v>
      </c>
      <c r="AB9" s="16">
        <v>12.4</v>
      </c>
      <c r="AC9" s="15">
        <v>1054.4000000000001</v>
      </c>
      <c r="AD9" s="16">
        <v>-1.1000000000000001</v>
      </c>
      <c r="AE9" s="20">
        <v>2</v>
      </c>
      <c r="AF9" s="59"/>
      <c r="AG9" s="89">
        <f>AG8+(AG11-AG8)/3</f>
        <v>941.9</v>
      </c>
      <c r="AH9" s="59"/>
      <c r="AI9" s="15">
        <v>9.9</v>
      </c>
      <c r="AJ9" s="16">
        <v>837</v>
      </c>
      <c r="AK9" s="16">
        <v>-4</v>
      </c>
      <c r="AL9" s="16">
        <v>10</v>
      </c>
      <c r="AM9" s="16">
        <v>843.9</v>
      </c>
      <c r="AN9" s="15">
        <v>0.8</v>
      </c>
    </row>
    <row r="10" spans="1:40" x14ac:dyDescent="0.2">
      <c r="A10" s="20">
        <v>3</v>
      </c>
      <c r="B10" s="15"/>
      <c r="C10" s="82">
        <v>841.8</v>
      </c>
      <c r="D10" s="14"/>
      <c r="E10" s="16">
        <v>10.6</v>
      </c>
      <c r="F10" s="16">
        <v>899.4</v>
      </c>
      <c r="G10" s="16">
        <v>2.5</v>
      </c>
      <c r="H10" s="16">
        <v>11</v>
      </c>
      <c r="I10" s="16">
        <v>936.5</v>
      </c>
      <c r="J10" s="16">
        <v>0.4</v>
      </c>
      <c r="K10" s="74">
        <v>3</v>
      </c>
      <c r="L10" s="16"/>
      <c r="M10" s="103">
        <f>M9+(M12-M9)/3</f>
        <v>975.4666666666667</v>
      </c>
      <c r="N10" s="15"/>
      <c r="O10" s="15"/>
      <c r="P10" s="88">
        <f>P9+(P11-P9)/3</f>
        <v>984.56666666666661</v>
      </c>
      <c r="Q10" s="15"/>
      <c r="R10" s="16">
        <v>12.2</v>
      </c>
      <c r="S10" s="16">
        <v>1033.7</v>
      </c>
      <c r="T10" s="16">
        <v>13.1</v>
      </c>
      <c r="U10" s="20">
        <v>3</v>
      </c>
      <c r="V10" s="16"/>
      <c r="W10" s="82">
        <f>W9+(W12-W9)/3</f>
        <v>1209.9000000000001</v>
      </c>
      <c r="X10" s="16"/>
      <c r="Y10" s="15">
        <v>13.1</v>
      </c>
      <c r="Z10" s="15">
        <v>1112.5</v>
      </c>
      <c r="AA10" s="15">
        <v>-3.3</v>
      </c>
      <c r="AB10" s="15">
        <v>12.4</v>
      </c>
      <c r="AC10" s="16">
        <v>1047.8</v>
      </c>
      <c r="AD10" s="16">
        <v>-6.6</v>
      </c>
      <c r="AE10" s="20">
        <v>3</v>
      </c>
      <c r="AF10" s="16"/>
      <c r="AG10" s="82">
        <f>AG9+(AG11-AG9)/3</f>
        <v>939.9666666666667</v>
      </c>
      <c r="AH10" s="16"/>
      <c r="AI10" s="15">
        <v>9.9</v>
      </c>
      <c r="AJ10" s="16">
        <v>834.2</v>
      </c>
      <c r="AK10" s="15">
        <v>-2.8</v>
      </c>
      <c r="AL10" s="15">
        <v>10.1</v>
      </c>
      <c r="AM10" s="16">
        <v>845.2</v>
      </c>
      <c r="AN10" s="15">
        <v>1.3</v>
      </c>
    </row>
    <row r="11" spans="1:40" x14ac:dyDescent="0.2">
      <c r="A11" s="20">
        <v>4</v>
      </c>
      <c r="B11" s="15"/>
      <c r="C11" s="82">
        <v>841.9</v>
      </c>
      <c r="D11" s="14"/>
      <c r="E11" s="16">
        <v>10.6</v>
      </c>
      <c r="F11" s="16">
        <v>900.5</v>
      </c>
      <c r="G11" s="16">
        <v>1.1000000000000001</v>
      </c>
      <c r="H11" s="16">
        <v>11</v>
      </c>
      <c r="I11" s="16">
        <v>937.4</v>
      </c>
      <c r="J11" s="16">
        <v>0.9</v>
      </c>
      <c r="K11" s="74">
        <v>4</v>
      </c>
      <c r="L11" s="16"/>
      <c r="M11" s="103">
        <f>M10+(M12-M9)/3</f>
        <v>976.33333333333337</v>
      </c>
      <c r="N11" s="15"/>
      <c r="O11" s="15">
        <v>11.6</v>
      </c>
      <c r="P11" s="15">
        <v>983.6</v>
      </c>
      <c r="Q11" s="16">
        <v>-2.9</v>
      </c>
      <c r="R11" s="16">
        <v>12.3</v>
      </c>
      <c r="S11" s="16">
        <v>1044.7</v>
      </c>
      <c r="T11" s="16">
        <v>11</v>
      </c>
      <c r="U11" s="20">
        <v>4</v>
      </c>
      <c r="V11" s="16"/>
      <c r="W11" s="82">
        <f>W10+(W12-W9)/3</f>
        <v>1210.3000000000002</v>
      </c>
      <c r="X11" s="16"/>
      <c r="Y11" s="15">
        <v>13.1</v>
      </c>
      <c r="Z11" s="15">
        <v>1111.2</v>
      </c>
      <c r="AA11" s="16">
        <v>-1.3</v>
      </c>
      <c r="AB11" s="15"/>
      <c r="AC11" s="82">
        <f>AC10+(AC13-AC10)/3</f>
        <v>1048.3999999999999</v>
      </c>
      <c r="AD11" s="16"/>
      <c r="AE11" s="20">
        <v>4</v>
      </c>
      <c r="AF11" s="15">
        <v>11.1</v>
      </c>
      <c r="AG11" s="16">
        <v>936.1</v>
      </c>
      <c r="AH11" s="16">
        <v>-7.9</v>
      </c>
      <c r="AI11" s="15"/>
      <c r="AJ11" s="82">
        <f>AJ10+(AJ15-AJ10)/5</f>
        <v>833.98</v>
      </c>
      <c r="AK11" s="15"/>
      <c r="AL11" s="15"/>
      <c r="AM11" s="82">
        <f>AM10+(AM13-AM10)/3</f>
        <v>846.23333333333335</v>
      </c>
      <c r="AN11" s="15"/>
    </row>
    <row r="12" spans="1:40" x14ac:dyDescent="0.2">
      <c r="A12" s="20">
        <v>5</v>
      </c>
      <c r="B12" s="15"/>
      <c r="C12" s="82">
        <v>842</v>
      </c>
      <c r="D12" s="15"/>
      <c r="E12" s="16">
        <v>10.6</v>
      </c>
      <c r="F12" s="16">
        <v>902.2</v>
      </c>
      <c r="G12" s="15">
        <v>1.7</v>
      </c>
      <c r="H12" s="16">
        <v>11</v>
      </c>
      <c r="I12" s="16">
        <v>939.3</v>
      </c>
      <c r="J12" s="16">
        <v>1.8</v>
      </c>
      <c r="K12" s="74">
        <v>5</v>
      </c>
      <c r="L12" s="15">
        <v>11.5</v>
      </c>
      <c r="M12" s="15">
        <v>977.2</v>
      </c>
      <c r="N12" s="15">
        <v>2.6</v>
      </c>
      <c r="O12" s="16">
        <v>11.6</v>
      </c>
      <c r="P12" s="16">
        <v>982</v>
      </c>
      <c r="Q12" s="16">
        <v>-1.6</v>
      </c>
      <c r="S12" s="110">
        <f>S11+(S11-S14)/3</f>
        <v>1035.4000000000001</v>
      </c>
      <c r="U12" s="20">
        <v>5</v>
      </c>
      <c r="V12" s="16">
        <v>14.2</v>
      </c>
      <c r="W12" s="16">
        <v>1210.7</v>
      </c>
      <c r="X12" s="16">
        <v>3.8</v>
      </c>
      <c r="Y12" s="16">
        <v>13.1</v>
      </c>
      <c r="Z12" s="16">
        <v>1110.0999999999999</v>
      </c>
      <c r="AA12" s="15">
        <v>-1.1000000000000001</v>
      </c>
      <c r="AB12" s="15"/>
      <c r="AC12" s="89">
        <f>AC11+(AC13-AC11)/3</f>
        <v>1048.8</v>
      </c>
      <c r="AD12" s="16"/>
      <c r="AE12" s="20">
        <v>5</v>
      </c>
      <c r="AF12" s="16">
        <v>11</v>
      </c>
      <c r="AG12" s="15">
        <v>927.3</v>
      </c>
      <c r="AH12" s="15">
        <v>-9.4</v>
      </c>
      <c r="AI12" s="15"/>
      <c r="AJ12" s="82">
        <f>AJ11+(AJ15-AJ11)/5</f>
        <v>833.80399999999997</v>
      </c>
      <c r="AK12" s="15"/>
      <c r="AL12" s="15"/>
      <c r="AM12" s="82">
        <f>AM11+(AM13-AM11)/3</f>
        <v>846.92222222222222</v>
      </c>
      <c r="AN12" s="15"/>
    </row>
    <row r="13" spans="1:40" x14ac:dyDescent="0.2">
      <c r="A13" s="20">
        <v>6</v>
      </c>
      <c r="B13" s="15"/>
      <c r="C13" s="82">
        <v>842.1</v>
      </c>
      <c r="D13" s="15"/>
      <c r="E13" s="16"/>
      <c r="F13" s="100">
        <f>F12+(F15-F12)/3</f>
        <v>903.56666666666672</v>
      </c>
      <c r="G13" s="16"/>
      <c r="H13" s="16"/>
      <c r="I13" s="100">
        <f>I12+(I16-I12)/3</f>
        <v>940.6</v>
      </c>
      <c r="J13" s="16"/>
      <c r="K13" s="74">
        <v>6</v>
      </c>
      <c r="L13" s="15">
        <v>11.5</v>
      </c>
      <c r="M13" s="15">
        <v>979.3</v>
      </c>
      <c r="N13" s="15">
        <v>2.1</v>
      </c>
      <c r="O13" s="16">
        <v>11.6</v>
      </c>
      <c r="P13" s="16">
        <v>983.6</v>
      </c>
      <c r="Q13" s="16">
        <v>1.6</v>
      </c>
      <c r="R13" s="16"/>
      <c r="S13" s="105">
        <f>S12+(S14-S11)/3</f>
        <v>1044.7</v>
      </c>
      <c r="T13" s="16"/>
      <c r="U13" s="20">
        <v>6</v>
      </c>
      <c r="V13" s="16">
        <v>14.2</v>
      </c>
      <c r="W13" s="85">
        <v>1211.5</v>
      </c>
      <c r="X13" s="16">
        <v>0.8</v>
      </c>
      <c r="Y13" s="16">
        <v>13</v>
      </c>
      <c r="Z13" s="16">
        <v>1104.2</v>
      </c>
      <c r="AA13" s="16">
        <v>-5.9</v>
      </c>
      <c r="AB13" s="16">
        <v>12.4</v>
      </c>
      <c r="AC13" s="16">
        <v>1049.5999999999999</v>
      </c>
      <c r="AD13" s="16">
        <v>1.8</v>
      </c>
      <c r="AE13" s="20">
        <v>6</v>
      </c>
      <c r="AF13" s="16">
        <v>10.9</v>
      </c>
      <c r="AG13" s="16">
        <v>918.2</v>
      </c>
      <c r="AH13" s="15">
        <v>-9.1</v>
      </c>
      <c r="AI13" s="15"/>
      <c r="AJ13" s="82">
        <f>AJ12+(AJ15-AJ12)/5</f>
        <v>833.66319999999996</v>
      </c>
      <c r="AK13" s="15"/>
      <c r="AL13" s="15">
        <v>10.1</v>
      </c>
      <c r="AM13" s="15">
        <v>848.3</v>
      </c>
      <c r="AN13" s="16">
        <v>3</v>
      </c>
    </row>
    <row r="14" spans="1:40" x14ac:dyDescent="0.2">
      <c r="A14" s="20">
        <v>7</v>
      </c>
      <c r="B14" s="15"/>
      <c r="C14" s="82">
        <v>842.2</v>
      </c>
      <c r="D14" s="14"/>
      <c r="E14" s="16"/>
      <c r="F14" s="100">
        <f>F13+(F15-F13)/3</f>
        <v>904.47777777777776</v>
      </c>
      <c r="G14" s="15"/>
      <c r="H14" s="16"/>
      <c r="I14" s="100">
        <f>I13+(I16-I13)/3</f>
        <v>941.4666666666667</v>
      </c>
      <c r="J14" s="16"/>
      <c r="K14" s="74">
        <v>7</v>
      </c>
      <c r="L14" s="15">
        <v>11.5</v>
      </c>
      <c r="M14" s="16">
        <v>980.8</v>
      </c>
      <c r="N14" s="15">
        <v>1.5</v>
      </c>
      <c r="O14" s="16">
        <v>11.6</v>
      </c>
      <c r="P14" s="16">
        <v>983.9</v>
      </c>
      <c r="Q14" s="16">
        <v>0.3</v>
      </c>
      <c r="R14" s="16">
        <v>12.6</v>
      </c>
      <c r="S14" s="16">
        <v>1072.5999999999999</v>
      </c>
      <c r="T14" s="16">
        <v>27.9</v>
      </c>
      <c r="U14" s="20">
        <v>7</v>
      </c>
      <c r="V14" s="16">
        <v>14.2</v>
      </c>
      <c r="W14" s="16">
        <v>1207.7</v>
      </c>
      <c r="X14" s="16">
        <v>-3.8</v>
      </c>
      <c r="Y14" s="16"/>
      <c r="Z14" s="82">
        <f>Z13+(Z16-Z13)/3</f>
        <v>1104.0666666666666</v>
      </c>
      <c r="AA14" s="15"/>
      <c r="AB14" s="16">
        <v>12.3</v>
      </c>
      <c r="AC14" s="15">
        <v>1039.2</v>
      </c>
      <c r="AD14" s="16">
        <v>-10.4</v>
      </c>
      <c r="AE14" s="20">
        <v>7</v>
      </c>
      <c r="AF14" s="16">
        <v>10.8</v>
      </c>
      <c r="AG14" s="15">
        <v>908.1</v>
      </c>
      <c r="AH14" s="16">
        <v>-10.1</v>
      </c>
      <c r="AI14" s="16"/>
      <c r="AJ14" s="82">
        <f>AJ13+(AJ15-AJ13)/5</f>
        <v>833.55056000000002</v>
      </c>
      <c r="AK14" s="16"/>
      <c r="AL14" s="16">
        <v>10.1</v>
      </c>
      <c r="AM14" s="16">
        <v>851.3</v>
      </c>
      <c r="AN14" s="16">
        <v>3</v>
      </c>
    </row>
    <row r="15" spans="1:40" x14ac:dyDescent="0.2">
      <c r="A15" s="20">
        <v>8</v>
      </c>
      <c r="B15" s="16"/>
      <c r="C15" s="82">
        <v>842.3</v>
      </c>
      <c r="D15" s="15"/>
      <c r="E15" s="16">
        <v>10.6</v>
      </c>
      <c r="F15" s="16">
        <v>906.3</v>
      </c>
      <c r="G15" s="15">
        <v>4.0999999999999996</v>
      </c>
      <c r="H15" s="16"/>
      <c r="I15" s="100">
        <f>I14+(I16-I14)/3</f>
        <v>942.04444444444448</v>
      </c>
      <c r="J15" s="16"/>
      <c r="K15" s="74">
        <v>8</v>
      </c>
      <c r="L15" s="15">
        <v>11.5</v>
      </c>
      <c r="M15" s="15">
        <v>980.5</v>
      </c>
      <c r="N15" s="15">
        <v>-0.3</v>
      </c>
      <c r="O15" s="16"/>
      <c r="P15" s="88">
        <f>P14+(P18-P14)/4</f>
        <v>983.7</v>
      </c>
      <c r="Q15" s="16"/>
      <c r="R15" s="16">
        <v>12.8</v>
      </c>
      <c r="S15" s="16">
        <v>1091.4000000000001</v>
      </c>
      <c r="T15" s="16">
        <v>18.8</v>
      </c>
      <c r="U15" s="20">
        <v>8</v>
      </c>
      <c r="V15" s="16">
        <v>14.1</v>
      </c>
      <c r="W15" s="16">
        <v>1202</v>
      </c>
      <c r="X15" s="16">
        <v>-5.7</v>
      </c>
      <c r="Y15" s="16"/>
      <c r="Z15" s="82">
        <f>Z14+(Z16-Z13)/3</f>
        <v>1103.9333333333332</v>
      </c>
      <c r="AA15" s="16"/>
      <c r="AB15" s="16">
        <v>12.3</v>
      </c>
      <c r="AC15" s="15">
        <v>1039.7</v>
      </c>
      <c r="AD15" s="16">
        <v>0.5</v>
      </c>
      <c r="AE15" s="20">
        <v>8</v>
      </c>
      <c r="AF15" s="16">
        <v>10.7</v>
      </c>
      <c r="AG15" s="16">
        <v>902.1</v>
      </c>
      <c r="AH15" s="15">
        <v>-6</v>
      </c>
      <c r="AI15" s="16">
        <v>9.9</v>
      </c>
      <c r="AJ15" s="16">
        <v>833.1</v>
      </c>
      <c r="AK15" s="16">
        <v>-1.1000000000000001</v>
      </c>
      <c r="AL15" s="16">
        <v>10.1</v>
      </c>
      <c r="AM15" s="15">
        <v>851.9</v>
      </c>
      <c r="AN15" s="16">
        <v>0.6</v>
      </c>
    </row>
    <row r="16" spans="1:40" x14ac:dyDescent="0.2">
      <c r="A16" s="20">
        <v>9</v>
      </c>
      <c r="B16" s="15"/>
      <c r="C16" s="82">
        <v>842.5</v>
      </c>
      <c r="D16" s="15"/>
      <c r="E16" s="15">
        <v>10.7</v>
      </c>
      <c r="F16" s="15">
        <v>907.6</v>
      </c>
      <c r="G16" s="15">
        <v>1.3</v>
      </c>
      <c r="H16" s="16">
        <v>11.1</v>
      </c>
      <c r="I16" s="16">
        <v>943.2</v>
      </c>
      <c r="J16" s="16">
        <v>3.9</v>
      </c>
      <c r="K16" s="74">
        <v>9</v>
      </c>
      <c r="L16" s="15">
        <v>11.5</v>
      </c>
      <c r="M16" s="16">
        <v>979.3</v>
      </c>
      <c r="N16" s="16">
        <v>-1.2</v>
      </c>
      <c r="O16" s="15"/>
      <c r="P16" s="88">
        <f>P15+(P18-P15)/3</f>
        <v>983.5</v>
      </c>
      <c r="Q16" s="16"/>
      <c r="R16" s="16">
        <v>13</v>
      </c>
      <c r="S16" s="16">
        <v>1105.0999999999999</v>
      </c>
      <c r="T16" s="16">
        <v>14.7</v>
      </c>
      <c r="U16" s="20">
        <v>9</v>
      </c>
      <c r="V16" s="16">
        <v>14.1</v>
      </c>
      <c r="W16" s="16">
        <v>1198.3</v>
      </c>
      <c r="X16" s="16">
        <v>-3.7</v>
      </c>
      <c r="Y16" s="16">
        <v>13</v>
      </c>
      <c r="Z16" s="16">
        <v>1103.8</v>
      </c>
      <c r="AA16" s="15">
        <v>-0.4</v>
      </c>
      <c r="AB16" s="16">
        <v>12.2</v>
      </c>
      <c r="AC16" s="15">
        <v>1037.7</v>
      </c>
      <c r="AD16" s="16">
        <v>-2</v>
      </c>
      <c r="AE16" s="20">
        <v>9</v>
      </c>
      <c r="AF16" s="16"/>
      <c r="AG16" s="82">
        <f>AG15+(AG18-AG15)/3</f>
        <v>899.56666666666672</v>
      </c>
      <c r="AH16" s="16"/>
      <c r="AI16" s="16">
        <v>9.9</v>
      </c>
      <c r="AJ16" s="16">
        <v>835.5</v>
      </c>
      <c r="AK16" s="16">
        <v>2.4</v>
      </c>
      <c r="AL16" s="16">
        <v>10.199999999999999</v>
      </c>
      <c r="AM16" s="16">
        <v>854</v>
      </c>
      <c r="AN16" s="16">
        <v>2.1</v>
      </c>
    </row>
    <row r="17" spans="1:40" x14ac:dyDescent="0.2">
      <c r="A17" s="20">
        <v>10</v>
      </c>
      <c r="B17" s="16"/>
      <c r="C17" s="89">
        <v>842.6</v>
      </c>
      <c r="D17" s="16"/>
      <c r="E17" s="15">
        <v>10.7</v>
      </c>
      <c r="F17" s="16">
        <v>908.6</v>
      </c>
      <c r="G17" s="16">
        <v>1</v>
      </c>
      <c r="H17" s="16">
        <v>11.1</v>
      </c>
      <c r="I17" s="16">
        <v>945.8</v>
      </c>
      <c r="J17" s="16">
        <v>2.6</v>
      </c>
      <c r="K17" s="74">
        <v>10</v>
      </c>
      <c r="L17" s="15"/>
      <c r="M17" s="103">
        <f>M16+(M19-M16)/3</f>
        <v>980.73333333333335</v>
      </c>
      <c r="N17" s="15"/>
      <c r="O17" s="15"/>
      <c r="P17" s="88">
        <f>P16+(P18-P16)/3</f>
        <v>983.36666666666667</v>
      </c>
      <c r="Q17" s="16"/>
      <c r="R17" s="16">
        <v>13.2</v>
      </c>
      <c r="S17" s="16">
        <v>1117.0999999999999</v>
      </c>
      <c r="T17" s="16">
        <v>12</v>
      </c>
      <c r="U17" s="20">
        <v>10</v>
      </c>
      <c r="V17" s="16"/>
      <c r="W17" s="82">
        <f>W16+(W19-W16)/3</f>
        <v>1196.5333333333333</v>
      </c>
      <c r="X17" s="16"/>
      <c r="Y17" s="16">
        <v>13</v>
      </c>
      <c r="Z17" s="16">
        <v>1102.8</v>
      </c>
      <c r="AA17" s="16">
        <v>-1</v>
      </c>
      <c r="AB17" s="16">
        <v>12.2</v>
      </c>
      <c r="AC17" s="16">
        <v>1033</v>
      </c>
      <c r="AD17" s="16">
        <v>-4.7</v>
      </c>
      <c r="AE17" s="20">
        <v>10</v>
      </c>
      <c r="AF17" s="16"/>
      <c r="AG17" s="82">
        <f>AG16+(AG18-AG16)/3</f>
        <v>897.87777777777785</v>
      </c>
      <c r="AH17" s="16"/>
      <c r="AI17" s="16">
        <v>9.9</v>
      </c>
      <c r="AJ17" s="16">
        <v>835.5</v>
      </c>
      <c r="AK17" s="16"/>
      <c r="AL17" s="16">
        <v>10.199999999999999</v>
      </c>
      <c r="AM17" s="16">
        <v>856.2</v>
      </c>
      <c r="AN17" s="16">
        <v>2.2000000000000002</v>
      </c>
    </row>
    <row r="18" spans="1:40" x14ac:dyDescent="0.2">
      <c r="A18" s="20">
        <v>11</v>
      </c>
      <c r="B18" s="16">
        <v>10</v>
      </c>
      <c r="C18" s="16">
        <v>842.8</v>
      </c>
      <c r="D18" s="16">
        <v>1.4</v>
      </c>
      <c r="E18" s="15">
        <v>10.7</v>
      </c>
      <c r="F18" s="16">
        <v>910.2</v>
      </c>
      <c r="G18" s="16">
        <v>1.6</v>
      </c>
      <c r="H18" s="16">
        <v>11.1</v>
      </c>
      <c r="I18" s="16">
        <v>945.2</v>
      </c>
      <c r="J18" s="16">
        <v>-0.6</v>
      </c>
      <c r="K18" s="74">
        <v>11</v>
      </c>
      <c r="L18" s="15"/>
      <c r="M18" s="103">
        <f>M17+(M19-M17)/3</f>
        <v>981.68888888888887</v>
      </c>
      <c r="N18" s="15"/>
      <c r="O18" s="15">
        <v>11.6</v>
      </c>
      <c r="P18" s="16">
        <v>983.1</v>
      </c>
      <c r="Q18" s="16">
        <v>-0.8</v>
      </c>
      <c r="R18" s="16">
        <v>13.2</v>
      </c>
      <c r="S18" s="16">
        <v>1124</v>
      </c>
      <c r="T18" s="16">
        <v>6.9</v>
      </c>
      <c r="U18" s="20">
        <v>11</v>
      </c>
      <c r="V18" s="16"/>
      <c r="W18" s="82">
        <f>W17+(W19-W16)/3</f>
        <v>1194.7666666666667</v>
      </c>
      <c r="X18" s="16"/>
      <c r="Y18" s="16">
        <v>13</v>
      </c>
      <c r="Z18" s="16">
        <v>1098.9000000000001</v>
      </c>
      <c r="AA18" s="15">
        <v>-3.9</v>
      </c>
      <c r="AB18" s="16"/>
      <c r="AC18" s="82">
        <f>AC17+(AC20-AC17)/3</f>
        <v>1029.7</v>
      </c>
      <c r="AD18" s="16"/>
      <c r="AE18" s="20">
        <v>11</v>
      </c>
      <c r="AF18" s="16">
        <v>10.6</v>
      </c>
      <c r="AG18" s="15">
        <v>894.5</v>
      </c>
      <c r="AH18" s="16">
        <v>-7.6</v>
      </c>
      <c r="AI18" s="16">
        <v>9.9</v>
      </c>
      <c r="AJ18" s="16">
        <v>834.7</v>
      </c>
      <c r="AK18" s="16">
        <v>-0.8</v>
      </c>
      <c r="AL18" s="15"/>
      <c r="AM18" s="82">
        <f>AM17+(AM20-AM17)/3</f>
        <v>865.86666666666667</v>
      </c>
      <c r="AN18" s="16"/>
    </row>
    <row r="19" spans="1:40" x14ac:dyDescent="0.2">
      <c r="A19" s="20">
        <v>12</v>
      </c>
      <c r="B19" s="16">
        <v>10</v>
      </c>
      <c r="C19" s="16">
        <v>842</v>
      </c>
      <c r="D19" s="16">
        <v>-0.8</v>
      </c>
      <c r="E19" s="16">
        <v>10.7</v>
      </c>
      <c r="F19" s="15">
        <v>911.8</v>
      </c>
      <c r="G19" s="16">
        <v>1.6</v>
      </c>
      <c r="H19" s="16">
        <v>11.1</v>
      </c>
      <c r="I19" s="16">
        <v>944.4</v>
      </c>
      <c r="J19" s="16">
        <v>-0.8</v>
      </c>
      <c r="K19" s="74">
        <v>12</v>
      </c>
      <c r="L19" s="15">
        <v>11.5</v>
      </c>
      <c r="M19" s="15">
        <v>983.6</v>
      </c>
      <c r="N19" s="15">
        <v>4.3</v>
      </c>
      <c r="O19" s="16">
        <v>11.5</v>
      </c>
      <c r="P19" s="16">
        <v>981.4</v>
      </c>
      <c r="Q19" s="16">
        <v>-1.7</v>
      </c>
      <c r="R19" s="14"/>
      <c r="S19" s="105">
        <f>S18+(S22-S18)/3</f>
        <v>1131.3666666666666</v>
      </c>
      <c r="T19" s="14"/>
      <c r="U19" s="20">
        <v>12</v>
      </c>
      <c r="V19" s="16">
        <v>14</v>
      </c>
      <c r="W19" s="16">
        <v>1193</v>
      </c>
      <c r="X19" s="16">
        <v>-5.3</v>
      </c>
      <c r="Y19" s="16">
        <v>12.9</v>
      </c>
      <c r="Z19" s="16">
        <v>1098.0999999999999</v>
      </c>
      <c r="AA19" s="16">
        <v>-0.8</v>
      </c>
      <c r="AB19" s="16"/>
      <c r="AC19" s="82">
        <f>AC18+(AC20-AC18)/3</f>
        <v>1027.5</v>
      </c>
      <c r="AD19" s="16"/>
      <c r="AE19" s="20">
        <v>12</v>
      </c>
      <c r="AF19" s="16">
        <v>10.5</v>
      </c>
      <c r="AG19" s="15">
        <v>888.7</v>
      </c>
      <c r="AH19" s="16">
        <v>-5.8</v>
      </c>
      <c r="AI19" s="16">
        <v>9.9</v>
      </c>
      <c r="AJ19" s="16">
        <v>833.1</v>
      </c>
      <c r="AK19" s="16">
        <v>-1.6</v>
      </c>
      <c r="AL19" s="15"/>
      <c r="AM19" s="82">
        <f>AM18+(AM20-AM18)/3</f>
        <v>872.31111111111113</v>
      </c>
      <c r="AN19" s="16"/>
    </row>
    <row r="20" spans="1:40" x14ac:dyDescent="0.2">
      <c r="A20" s="20">
        <v>13</v>
      </c>
      <c r="B20" s="16">
        <v>10.1</v>
      </c>
      <c r="C20" s="16">
        <v>850.6</v>
      </c>
      <c r="D20" s="16">
        <v>8.6</v>
      </c>
      <c r="E20" s="16"/>
      <c r="F20" s="100">
        <f>F19+(F22-F19)/3</f>
        <v>912.96666666666658</v>
      </c>
      <c r="G20" s="16"/>
      <c r="H20" s="16"/>
      <c r="I20" s="100">
        <f>I19+(I22-I19)/3</f>
        <v>946.16666666666663</v>
      </c>
      <c r="J20" s="16"/>
      <c r="K20" s="74">
        <v>13</v>
      </c>
      <c r="L20" s="15">
        <v>11.5</v>
      </c>
      <c r="M20" s="15">
        <v>982.7</v>
      </c>
      <c r="N20" s="15">
        <v>-0.9</v>
      </c>
      <c r="O20" s="16">
        <v>11.6</v>
      </c>
      <c r="P20" s="16">
        <v>982</v>
      </c>
      <c r="Q20" s="16">
        <v>0.6</v>
      </c>
      <c r="R20" s="16"/>
      <c r="S20" s="105">
        <f>S19+(S22-S19)/3</f>
        <v>1136.2777777777776</v>
      </c>
      <c r="T20" s="16"/>
      <c r="U20" s="20">
        <v>13</v>
      </c>
      <c r="V20" s="16">
        <v>14</v>
      </c>
      <c r="W20" s="16">
        <v>1191.5</v>
      </c>
      <c r="X20" s="16">
        <v>-1.5</v>
      </c>
      <c r="Y20" s="15">
        <v>12.9</v>
      </c>
      <c r="Z20" s="16">
        <v>1097</v>
      </c>
      <c r="AA20" s="16">
        <v>-1.1000000000000001</v>
      </c>
      <c r="AB20" s="16">
        <v>12.1</v>
      </c>
      <c r="AC20" s="16">
        <v>1023.1</v>
      </c>
      <c r="AD20" s="16">
        <v>-9.9</v>
      </c>
      <c r="AE20" s="20">
        <v>13</v>
      </c>
      <c r="AF20" s="16">
        <v>10.5</v>
      </c>
      <c r="AG20" s="16">
        <v>881.8</v>
      </c>
      <c r="AH20" s="16">
        <v>-6.9</v>
      </c>
      <c r="AI20" s="16">
        <v>9.9</v>
      </c>
      <c r="AJ20" s="16">
        <v>833.7</v>
      </c>
      <c r="AK20" s="16">
        <v>0.6</v>
      </c>
      <c r="AL20" s="15">
        <v>10.199999999999999</v>
      </c>
      <c r="AM20" s="15">
        <v>885.2</v>
      </c>
      <c r="AN20" s="16">
        <v>-1</v>
      </c>
    </row>
    <row r="21" spans="1:40" x14ac:dyDescent="0.2">
      <c r="A21" s="20">
        <v>14</v>
      </c>
      <c r="B21" s="16">
        <v>10.1</v>
      </c>
      <c r="C21" s="16">
        <v>850.9</v>
      </c>
      <c r="D21" s="16">
        <v>0.3</v>
      </c>
      <c r="E21" s="16"/>
      <c r="F21" s="100">
        <f>F20+(F22-F20)/3</f>
        <v>913.74444444444441</v>
      </c>
      <c r="G21" s="16"/>
      <c r="H21" s="16"/>
      <c r="I21" s="100">
        <f>I20+(I22-I20)/3</f>
        <v>947.34444444444443</v>
      </c>
      <c r="J21" s="16"/>
      <c r="K21" s="74">
        <v>14</v>
      </c>
      <c r="L21" s="15">
        <v>11.5</v>
      </c>
      <c r="M21" s="16">
        <v>983.6</v>
      </c>
      <c r="N21" s="15">
        <v>0.9</v>
      </c>
      <c r="O21" s="16">
        <v>11.5</v>
      </c>
      <c r="P21" s="16">
        <v>980.5</v>
      </c>
      <c r="Q21" s="16">
        <v>-1.5</v>
      </c>
      <c r="R21" s="14"/>
      <c r="S21" s="105">
        <f>S20+(S22-S20)/3</f>
        <v>1139.5518518518518</v>
      </c>
      <c r="T21" s="14"/>
      <c r="U21" s="20">
        <v>14</v>
      </c>
      <c r="V21" s="16">
        <v>14</v>
      </c>
      <c r="W21" s="16">
        <v>1186.0999999999999</v>
      </c>
      <c r="X21" s="16">
        <v>-5.4</v>
      </c>
      <c r="Y21" s="15"/>
      <c r="Z21" s="82">
        <f>Z20+(Z23-Z20)/3</f>
        <v>1096.1333333333334</v>
      </c>
      <c r="AA21" s="16"/>
      <c r="AB21" s="16">
        <v>12</v>
      </c>
      <c r="AC21" s="16">
        <v>1017.9</v>
      </c>
      <c r="AD21" s="16">
        <v>-5.2</v>
      </c>
      <c r="AE21" s="20">
        <v>14</v>
      </c>
      <c r="AF21" s="16">
        <v>10.4</v>
      </c>
      <c r="AG21" s="15">
        <v>879.3</v>
      </c>
      <c r="AH21" s="16">
        <v>-2.5</v>
      </c>
      <c r="AI21" s="16"/>
      <c r="AJ21" s="87">
        <f>AJ20+(AJ22-AJ20)/2</f>
        <v>832.35</v>
      </c>
      <c r="AK21" s="16"/>
      <c r="AL21" s="15">
        <v>10.199999999999999</v>
      </c>
      <c r="AM21" s="15">
        <v>854.8</v>
      </c>
      <c r="AN21" s="16">
        <v>-0.4</v>
      </c>
    </row>
    <row r="22" spans="1:40" x14ac:dyDescent="0.2">
      <c r="A22" s="20">
        <v>15</v>
      </c>
      <c r="B22" s="16">
        <v>10.1</v>
      </c>
      <c r="C22" s="16">
        <v>852.8</v>
      </c>
      <c r="D22" s="16">
        <v>1.9</v>
      </c>
      <c r="E22" s="16">
        <v>10.7</v>
      </c>
      <c r="F22" s="16">
        <v>915.3</v>
      </c>
      <c r="G22" s="16">
        <v>3.5</v>
      </c>
      <c r="H22" s="16">
        <v>11.2</v>
      </c>
      <c r="I22" s="16">
        <v>949.7</v>
      </c>
      <c r="J22" s="16">
        <v>5.3</v>
      </c>
      <c r="K22" s="74">
        <v>15</v>
      </c>
      <c r="L22" s="15">
        <v>11.6</v>
      </c>
      <c r="M22" s="16">
        <v>985</v>
      </c>
      <c r="N22" s="16">
        <v>1.4</v>
      </c>
      <c r="O22" s="15"/>
      <c r="P22" s="88">
        <f>P21+(P24-P21)/3</f>
        <v>981.2</v>
      </c>
      <c r="Q22" s="16"/>
      <c r="R22" s="16">
        <v>13.5</v>
      </c>
      <c r="S22" s="16">
        <v>1146.0999999999999</v>
      </c>
      <c r="T22" s="16">
        <v>22.1</v>
      </c>
      <c r="U22" s="20">
        <v>15</v>
      </c>
      <c r="V22" s="16">
        <v>13.9</v>
      </c>
      <c r="W22" s="16">
        <v>1182.8</v>
      </c>
      <c r="X22" s="16">
        <v>-3.3</v>
      </c>
      <c r="Y22" s="16"/>
      <c r="Z22" s="82">
        <f>Z21+(Z23-Z21)/3</f>
        <v>1095.5555555555557</v>
      </c>
      <c r="AA22" s="16"/>
      <c r="AB22" s="16">
        <v>12</v>
      </c>
      <c r="AC22" s="16">
        <v>1013.8</v>
      </c>
      <c r="AD22" s="16">
        <v>-4.0999999999999996</v>
      </c>
      <c r="AE22" s="20">
        <v>15</v>
      </c>
      <c r="AF22" s="16">
        <v>10.4</v>
      </c>
      <c r="AG22" s="15">
        <v>878.2</v>
      </c>
      <c r="AH22" s="16">
        <v>-1.1000000000000001</v>
      </c>
      <c r="AI22" s="16">
        <v>9.9</v>
      </c>
      <c r="AJ22" s="16">
        <v>831</v>
      </c>
      <c r="AK22" s="16">
        <v>-2.7</v>
      </c>
      <c r="AL22" s="16">
        <v>10.199999999999999</v>
      </c>
      <c r="AM22" s="16">
        <v>852.8</v>
      </c>
      <c r="AN22" s="16">
        <v>-2</v>
      </c>
    </row>
    <row r="23" spans="1:40" x14ac:dyDescent="0.2">
      <c r="A23" s="20">
        <v>16</v>
      </c>
      <c r="B23" s="16"/>
      <c r="C23" s="82">
        <f>C22+(C25-C22)/3</f>
        <v>857.86666666666667</v>
      </c>
      <c r="D23" s="16"/>
      <c r="E23" s="15">
        <v>10.7</v>
      </c>
      <c r="F23" s="15">
        <v>915.3</v>
      </c>
      <c r="G23" s="16"/>
      <c r="H23" s="16">
        <v>11.2</v>
      </c>
      <c r="I23" s="16">
        <v>953</v>
      </c>
      <c r="J23" s="16">
        <v>3.3</v>
      </c>
      <c r="K23" s="74">
        <v>16</v>
      </c>
      <c r="L23" s="15">
        <v>11.6</v>
      </c>
      <c r="M23" s="15">
        <v>986.1</v>
      </c>
      <c r="N23" s="15">
        <v>1.1000000000000001</v>
      </c>
      <c r="O23" s="15"/>
      <c r="P23" s="88">
        <f>P22+(P24-P22)/3</f>
        <v>981.66666666666674</v>
      </c>
      <c r="Q23" s="16"/>
      <c r="R23" s="16">
        <v>13.6</v>
      </c>
      <c r="S23" s="16">
        <v>1158.2</v>
      </c>
      <c r="T23" s="16">
        <v>12.1</v>
      </c>
      <c r="U23" s="20">
        <v>16</v>
      </c>
      <c r="V23" s="16">
        <v>13.9</v>
      </c>
      <c r="W23" s="16">
        <v>1181.5999999999999</v>
      </c>
      <c r="X23" s="16">
        <v>-1.2</v>
      </c>
      <c r="Y23" s="16">
        <v>12.9</v>
      </c>
      <c r="Z23" s="16">
        <v>1094.4000000000001</v>
      </c>
      <c r="AA23" s="16">
        <v>-2.6</v>
      </c>
      <c r="AB23" s="16">
        <v>11.9</v>
      </c>
      <c r="AC23" s="16">
        <v>1012.1</v>
      </c>
      <c r="AD23" s="16">
        <v>-1.7</v>
      </c>
      <c r="AE23" s="20">
        <v>16</v>
      </c>
      <c r="AF23" s="16"/>
      <c r="AG23" s="82">
        <f>AG22+(AG25-AG22)/3</f>
        <v>875.16666666666674</v>
      </c>
      <c r="AH23" s="16"/>
      <c r="AI23" s="16">
        <v>9.9</v>
      </c>
      <c r="AJ23" s="16">
        <v>832.4</v>
      </c>
      <c r="AK23" s="16">
        <v>1.4</v>
      </c>
      <c r="AL23" s="16">
        <v>10.199999999999999</v>
      </c>
      <c r="AM23" s="16">
        <v>855.3</v>
      </c>
      <c r="AN23" s="16">
        <v>2.5</v>
      </c>
    </row>
    <row r="24" spans="1:40" x14ac:dyDescent="0.2">
      <c r="A24" s="20">
        <v>17</v>
      </c>
      <c r="B24" s="16"/>
      <c r="C24" s="82">
        <f>C23+(C25-C23)/3</f>
        <v>861.24444444444441</v>
      </c>
      <c r="D24" s="16"/>
      <c r="E24" s="15">
        <v>10.8</v>
      </c>
      <c r="F24" s="16">
        <v>916.7</v>
      </c>
      <c r="G24" s="16">
        <v>1.4</v>
      </c>
      <c r="H24" s="16">
        <v>11.2</v>
      </c>
      <c r="I24" s="16">
        <v>955.3</v>
      </c>
      <c r="J24" s="16">
        <v>2.2999999999999998</v>
      </c>
      <c r="K24" s="74">
        <v>17</v>
      </c>
      <c r="L24" s="15"/>
      <c r="M24" s="103">
        <f>M23+(M26-M23)/3</f>
        <v>986.93333333333339</v>
      </c>
      <c r="N24" s="15"/>
      <c r="O24" s="16">
        <v>11.6</v>
      </c>
      <c r="P24" s="16">
        <v>982.6</v>
      </c>
      <c r="Q24" s="16">
        <v>2.1</v>
      </c>
      <c r="R24" s="16">
        <v>13.7</v>
      </c>
      <c r="S24" s="16">
        <v>1167.3</v>
      </c>
      <c r="T24" s="16">
        <v>9.1</v>
      </c>
      <c r="U24" s="20">
        <v>17</v>
      </c>
      <c r="V24" s="16"/>
      <c r="W24" s="82">
        <f>W23+(W26-W23)/3</f>
        <v>1177.0333333333333</v>
      </c>
      <c r="X24" s="16"/>
      <c r="Y24" s="16">
        <v>12.9</v>
      </c>
      <c r="Z24" s="16">
        <v>1090</v>
      </c>
      <c r="AA24" s="16">
        <v>-4.4000000000000004</v>
      </c>
      <c r="AB24" s="16">
        <v>12</v>
      </c>
      <c r="AC24" s="16">
        <v>1007.9</v>
      </c>
      <c r="AD24" s="16">
        <v>-4.2</v>
      </c>
      <c r="AE24" s="20">
        <v>17</v>
      </c>
      <c r="AF24" s="16"/>
      <c r="AG24" s="82">
        <f>AG23+(AG25-AG23)/3</f>
        <v>873.1444444444445</v>
      </c>
      <c r="AH24" s="16"/>
      <c r="AI24" s="16">
        <v>10</v>
      </c>
      <c r="AJ24" s="16">
        <v>836.2</v>
      </c>
      <c r="AK24" s="16">
        <v>3.8</v>
      </c>
      <c r="AL24" s="16">
        <v>10.3</v>
      </c>
      <c r="AM24" s="16">
        <v>859.5</v>
      </c>
      <c r="AN24" s="16">
        <v>4.2</v>
      </c>
    </row>
    <row r="25" spans="1:40" x14ac:dyDescent="0.2">
      <c r="A25" s="20">
        <v>18</v>
      </c>
      <c r="B25" s="16">
        <v>10.3</v>
      </c>
      <c r="C25" s="16">
        <v>868</v>
      </c>
      <c r="D25" s="16">
        <v>15.2</v>
      </c>
      <c r="E25" s="15">
        <v>10.8</v>
      </c>
      <c r="F25" s="16">
        <v>919.9</v>
      </c>
      <c r="G25" s="16">
        <v>3.2</v>
      </c>
      <c r="H25" s="16">
        <v>11.2</v>
      </c>
      <c r="I25" s="16">
        <v>956.9</v>
      </c>
      <c r="J25" s="16">
        <v>1.6</v>
      </c>
      <c r="K25" s="74">
        <v>18</v>
      </c>
      <c r="L25" s="15"/>
      <c r="M25" s="103">
        <f>M24+(M26-M24)/3</f>
        <v>987.48888888888894</v>
      </c>
      <c r="N25" s="16"/>
      <c r="O25" s="16">
        <v>11.6</v>
      </c>
      <c r="P25" s="16">
        <v>984.9</v>
      </c>
      <c r="Q25" s="16">
        <v>2.2999999999999998</v>
      </c>
      <c r="R25" s="16">
        <v>13.8</v>
      </c>
      <c r="S25" s="16">
        <v>1173.7</v>
      </c>
      <c r="T25" s="16">
        <v>6.4</v>
      </c>
      <c r="U25" s="20">
        <v>18</v>
      </c>
      <c r="V25" s="16"/>
      <c r="W25" s="82">
        <f>W24+(W26-W23)/3</f>
        <v>1172.4666666666667</v>
      </c>
      <c r="X25" s="16"/>
      <c r="Y25" s="16">
        <v>12.8</v>
      </c>
      <c r="Z25" s="16">
        <v>1086.3</v>
      </c>
      <c r="AA25" s="16">
        <v>-3.7</v>
      </c>
      <c r="AB25" s="16"/>
      <c r="AC25" s="82">
        <f>AC24+(AC27-AC24)/3</f>
        <v>1003.8</v>
      </c>
      <c r="AD25" s="16"/>
      <c r="AE25" s="20">
        <v>18</v>
      </c>
      <c r="AF25" s="16">
        <v>10.3</v>
      </c>
      <c r="AG25" s="16">
        <v>869.1</v>
      </c>
      <c r="AH25" s="16">
        <v>-9.1</v>
      </c>
      <c r="AI25" s="16">
        <v>10</v>
      </c>
      <c r="AJ25" s="16">
        <v>836.1</v>
      </c>
      <c r="AK25" s="16">
        <v>-0.1</v>
      </c>
      <c r="AL25" s="16"/>
      <c r="AM25" s="82">
        <f>AM24+(AM27-AM24)/3</f>
        <v>861.9666666666667</v>
      </c>
      <c r="AN25" s="16"/>
    </row>
    <row r="26" spans="1:40" x14ac:dyDescent="0.2">
      <c r="A26" s="20">
        <v>19</v>
      </c>
      <c r="B26" s="16">
        <v>10.4</v>
      </c>
      <c r="C26" s="16">
        <v>871</v>
      </c>
      <c r="D26" s="16">
        <v>3</v>
      </c>
      <c r="E26" s="15">
        <v>10.8</v>
      </c>
      <c r="F26" s="16">
        <v>921.7</v>
      </c>
      <c r="G26" s="16">
        <v>1.8</v>
      </c>
      <c r="H26" s="16">
        <v>11.3</v>
      </c>
      <c r="I26" s="16">
        <v>959.3</v>
      </c>
      <c r="J26" s="16">
        <v>2.4</v>
      </c>
      <c r="K26" s="74">
        <v>19</v>
      </c>
      <c r="L26" s="15">
        <v>11.6</v>
      </c>
      <c r="M26" s="16">
        <v>988.6</v>
      </c>
      <c r="N26" s="15">
        <v>2.5</v>
      </c>
      <c r="O26" s="16">
        <v>11.6</v>
      </c>
      <c r="P26" s="16">
        <v>982.5</v>
      </c>
      <c r="Q26" s="16">
        <v>-2.4</v>
      </c>
      <c r="R26" s="14"/>
      <c r="S26" s="88">
        <f>S25+(S28-S25)/3</f>
        <v>1177.5333333333333</v>
      </c>
      <c r="T26" s="14"/>
      <c r="U26" s="20">
        <v>19</v>
      </c>
      <c r="V26" s="16">
        <v>13.9</v>
      </c>
      <c r="W26" s="16">
        <v>1167.9000000000001</v>
      </c>
      <c r="X26" s="16">
        <v>-13.7</v>
      </c>
      <c r="Y26" s="16">
        <v>12.8</v>
      </c>
      <c r="Z26" s="16">
        <v>1084.3</v>
      </c>
      <c r="AA26" s="16">
        <v>-2</v>
      </c>
      <c r="AB26" s="16"/>
      <c r="AC26" s="82">
        <f>AC25+(AC27-AC25)/3</f>
        <v>1001.0666666666666</v>
      </c>
      <c r="AD26" s="16"/>
      <c r="AE26" s="20">
        <v>19</v>
      </c>
      <c r="AF26" s="16">
        <v>10.3</v>
      </c>
      <c r="AG26" s="16">
        <v>866.5</v>
      </c>
      <c r="AH26" s="16">
        <v>-2.6</v>
      </c>
      <c r="AI26" s="16">
        <v>10</v>
      </c>
      <c r="AJ26" s="16">
        <v>838.3</v>
      </c>
      <c r="AK26" s="16">
        <v>2.2000000000000002</v>
      </c>
      <c r="AL26" s="16"/>
      <c r="AM26" s="82">
        <f>AM25+(AM25-AM27)/3</f>
        <v>860.32222222222231</v>
      </c>
      <c r="AN26" s="16"/>
    </row>
    <row r="27" spans="1:40" x14ac:dyDescent="0.2">
      <c r="A27" s="20">
        <v>20</v>
      </c>
      <c r="B27" s="16">
        <v>10.199999999999999</v>
      </c>
      <c r="C27" s="16">
        <v>872</v>
      </c>
      <c r="D27" s="16">
        <v>1</v>
      </c>
      <c r="E27" s="15"/>
      <c r="F27" s="100">
        <f>F26+(F31-F26)/3</f>
        <v>922.9666666666667</v>
      </c>
      <c r="G27" s="16"/>
      <c r="H27" s="16"/>
      <c r="I27" s="100">
        <f>I26+(I29-I26)/3</f>
        <v>959.93333333333328</v>
      </c>
      <c r="J27" s="16"/>
      <c r="K27" s="74">
        <v>20</v>
      </c>
      <c r="L27" s="15">
        <v>11.6</v>
      </c>
      <c r="M27" s="15">
        <v>987.9</v>
      </c>
      <c r="N27" s="15">
        <v>-0.7</v>
      </c>
      <c r="O27" s="16">
        <v>11.5</v>
      </c>
      <c r="P27" s="16">
        <v>977.3</v>
      </c>
      <c r="Q27" s="16">
        <v>-5.2</v>
      </c>
      <c r="R27" s="16"/>
      <c r="S27" s="88">
        <f>S26+(S28-S26)/3</f>
        <v>1180.088888888889</v>
      </c>
      <c r="T27" s="16"/>
      <c r="U27" s="20">
        <v>20</v>
      </c>
      <c r="V27" s="16">
        <v>13.5</v>
      </c>
      <c r="W27" s="16">
        <v>1147.4000000000001</v>
      </c>
      <c r="X27" s="16">
        <v>-20.5</v>
      </c>
      <c r="Y27" s="16">
        <v>12.8</v>
      </c>
      <c r="Z27" s="15">
        <v>1082.9000000000001</v>
      </c>
      <c r="AA27" s="15">
        <v>-1.4</v>
      </c>
      <c r="AB27" s="16">
        <v>11.8</v>
      </c>
      <c r="AC27" s="16">
        <v>995.6</v>
      </c>
      <c r="AD27" s="16">
        <v>-12.3</v>
      </c>
      <c r="AE27" s="20">
        <v>20</v>
      </c>
      <c r="AF27" s="16">
        <v>10.199999999999999</v>
      </c>
      <c r="AG27" s="16">
        <v>861.2</v>
      </c>
      <c r="AH27" s="16">
        <v>-5.3</v>
      </c>
      <c r="AI27" s="14"/>
      <c r="AJ27" s="82">
        <f>AJ26+(AJ29-AJ26)/3</f>
        <v>837.36666666666667</v>
      </c>
      <c r="AK27" s="14"/>
      <c r="AL27" s="16">
        <v>10.3</v>
      </c>
      <c r="AM27" s="16">
        <v>866.9</v>
      </c>
      <c r="AN27" s="15">
        <v>7.4</v>
      </c>
    </row>
    <row r="28" spans="1:40" x14ac:dyDescent="0.2">
      <c r="A28" s="20">
        <v>21</v>
      </c>
      <c r="B28" s="16">
        <v>10.3</v>
      </c>
      <c r="C28" s="16">
        <v>874</v>
      </c>
      <c r="D28" s="16">
        <v>2</v>
      </c>
      <c r="E28" s="15"/>
      <c r="F28" s="100">
        <f>F27+(F31-F27)/3</f>
        <v>923.81111111111113</v>
      </c>
      <c r="G28" s="16"/>
      <c r="H28" s="16"/>
      <c r="I28" s="100">
        <f>I27+(I29-I27)/3</f>
        <v>960.3555555555555</v>
      </c>
      <c r="J28" s="16"/>
      <c r="K28" s="74">
        <v>21</v>
      </c>
      <c r="L28" s="15">
        <v>11.6</v>
      </c>
      <c r="M28" s="15">
        <v>987.3</v>
      </c>
      <c r="N28" s="15">
        <v>-0.6</v>
      </c>
      <c r="O28" s="16">
        <v>11.5</v>
      </c>
      <c r="P28" s="16">
        <v>980.5</v>
      </c>
      <c r="Q28" s="16">
        <v>3.2</v>
      </c>
      <c r="R28" s="16">
        <v>13.9</v>
      </c>
      <c r="S28" s="16">
        <v>1185.2</v>
      </c>
      <c r="T28" s="16">
        <v>12.5</v>
      </c>
      <c r="U28" s="20">
        <v>21</v>
      </c>
      <c r="V28" s="16">
        <v>13.5</v>
      </c>
      <c r="W28" s="16">
        <v>1147</v>
      </c>
      <c r="X28" s="16">
        <v>-0.4</v>
      </c>
      <c r="Y28" s="15"/>
      <c r="Z28" s="82">
        <f>Z30+(Z27-Z30)/3</f>
        <v>1078.7</v>
      </c>
      <c r="AA28" s="15"/>
      <c r="AB28" s="16">
        <v>11.7</v>
      </c>
      <c r="AC28" s="16">
        <v>986</v>
      </c>
      <c r="AD28" s="16">
        <v>-9.6</v>
      </c>
      <c r="AE28" s="20">
        <v>21</v>
      </c>
      <c r="AF28" s="16">
        <v>10.199999999999999</v>
      </c>
      <c r="AG28" s="16">
        <v>857.7</v>
      </c>
      <c r="AH28" s="16">
        <v>-3.5</v>
      </c>
      <c r="AI28" s="16"/>
      <c r="AJ28" s="82">
        <f>AJ27+(AJ29-AJ27)/3</f>
        <v>836.74444444444441</v>
      </c>
      <c r="AK28" s="16"/>
      <c r="AL28" s="16">
        <v>10.4</v>
      </c>
      <c r="AM28" s="16">
        <v>868.4</v>
      </c>
      <c r="AN28" s="15">
        <v>1.5</v>
      </c>
    </row>
    <row r="29" spans="1:40" x14ac:dyDescent="0.2">
      <c r="A29" s="20">
        <v>22</v>
      </c>
      <c r="B29" s="16">
        <v>10.3</v>
      </c>
      <c r="C29" s="16">
        <v>876.9</v>
      </c>
      <c r="D29" s="16">
        <v>2.9</v>
      </c>
      <c r="E29" s="15"/>
      <c r="F29" s="100">
        <f>F28+(F31-F28)/3</f>
        <v>924.37407407407409</v>
      </c>
      <c r="G29" s="16"/>
      <c r="H29" s="16">
        <v>11.3</v>
      </c>
      <c r="I29" s="16">
        <v>961.2</v>
      </c>
      <c r="J29" s="16">
        <v>1.9</v>
      </c>
      <c r="K29" s="74">
        <v>22</v>
      </c>
      <c r="L29" s="15">
        <v>11.6</v>
      </c>
      <c r="M29" s="16">
        <v>986.3</v>
      </c>
      <c r="N29" s="15">
        <v>-1</v>
      </c>
      <c r="O29" s="16"/>
      <c r="P29" s="88">
        <f>P28+(P31-P28)/3</f>
        <v>980.9</v>
      </c>
      <c r="Q29" s="16"/>
      <c r="R29" s="16">
        <v>14</v>
      </c>
      <c r="S29" s="16">
        <v>1189.5999999999999</v>
      </c>
      <c r="T29" s="16">
        <v>4.4000000000000004</v>
      </c>
      <c r="U29" s="20">
        <v>22</v>
      </c>
      <c r="V29" s="16">
        <v>13.4</v>
      </c>
      <c r="W29" s="16">
        <v>1140.5999999999999</v>
      </c>
      <c r="X29" s="16">
        <v>-6.4</v>
      </c>
      <c r="Y29" s="15"/>
      <c r="Z29" s="82">
        <f>Z28+(Z30-Z28)/3</f>
        <v>1078</v>
      </c>
      <c r="AA29" s="15"/>
      <c r="AB29" s="16">
        <v>11.6</v>
      </c>
      <c r="AC29" s="16">
        <v>979.7</v>
      </c>
      <c r="AD29" s="16">
        <v>-6.3</v>
      </c>
      <c r="AE29" s="20">
        <v>22</v>
      </c>
      <c r="AF29" s="16">
        <v>10.1</v>
      </c>
      <c r="AG29" s="16">
        <v>853.9</v>
      </c>
      <c r="AH29" s="16">
        <v>-3.8</v>
      </c>
      <c r="AI29" s="16">
        <v>9.9</v>
      </c>
      <c r="AJ29" s="16">
        <v>835.5</v>
      </c>
      <c r="AK29" s="16">
        <v>-1</v>
      </c>
      <c r="AL29" s="16">
        <v>10.4</v>
      </c>
      <c r="AM29" s="16">
        <v>869.3</v>
      </c>
      <c r="AN29" s="15">
        <v>0.9</v>
      </c>
    </row>
    <row r="30" spans="1:40" x14ac:dyDescent="0.2">
      <c r="A30" s="20">
        <v>23</v>
      </c>
      <c r="B30" s="16"/>
      <c r="C30" s="82">
        <f>C29+(C32-C29)/3</f>
        <v>878.33333333333337</v>
      </c>
      <c r="D30" s="16"/>
      <c r="E30" s="15"/>
      <c r="F30" s="100">
        <f>F29+(F31-F29)/3</f>
        <v>924.74938271604935</v>
      </c>
      <c r="G30" s="15"/>
      <c r="H30" s="16">
        <v>11.3</v>
      </c>
      <c r="I30" s="16">
        <v>963.2</v>
      </c>
      <c r="J30" s="16">
        <v>2</v>
      </c>
      <c r="K30" s="74">
        <v>23</v>
      </c>
      <c r="L30" s="15">
        <v>11.6</v>
      </c>
      <c r="M30" s="15">
        <v>986.3</v>
      </c>
      <c r="N30" s="15"/>
      <c r="O30" s="16"/>
      <c r="P30" s="88">
        <f>P29+(P31-P29)/3</f>
        <v>981.16666666666663</v>
      </c>
      <c r="Q30" s="16"/>
      <c r="R30" s="16">
        <v>14</v>
      </c>
      <c r="S30" s="16">
        <v>1187.4000000000001</v>
      </c>
      <c r="T30" s="16">
        <v>-2.2000000000000002</v>
      </c>
      <c r="U30" s="20">
        <v>23</v>
      </c>
      <c r="V30" s="16">
        <v>13.4</v>
      </c>
      <c r="W30" s="16">
        <v>1137.7</v>
      </c>
      <c r="X30" s="16">
        <v>-2.9</v>
      </c>
      <c r="Y30" s="16">
        <v>12.7</v>
      </c>
      <c r="Z30" s="15">
        <v>1076.5999999999999</v>
      </c>
      <c r="AA30" s="15">
        <v>-6.3</v>
      </c>
      <c r="AB30" s="16">
        <v>11.6</v>
      </c>
      <c r="AC30" s="16">
        <v>975.6</v>
      </c>
      <c r="AD30" s="16">
        <v>-4.0999999999999996</v>
      </c>
      <c r="AE30" s="20">
        <v>23</v>
      </c>
      <c r="AF30" s="16"/>
      <c r="AG30" s="82">
        <f>AG29+(AG32-AG29)/3</f>
        <v>853</v>
      </c>
      <c r="AH30" s="16"/>
      <c r="AI30" s="16">
        <v>10</v>
      </c>
      <c r="AJ30" s="16">
        <v>836.2</v>
      </c>
      <c r="AK30" s="16">
        <v>0.7</v>
      </c>
      <c r="AL30" s="16">
        <v>10.4</v>
      </c>
      <c r="AM30" s="16">
        <v>869.3</v>
      </c>
      <c r="AN30" s="16"/>
    </row>
    <row r="31" spans="1:40" x14ac:dyDescent="0.2">
      <c r="A31" s="20">
        <v>24</v>
      </c>
      <c r="B31" s="16"/>
      <c r="C31" s="82">
        <f>C30+(C32-C30)/3</f>
        <v>879.28888888888889</v>
      </c>
      <c r="D31" s="16"/>
      <c r="E31" s="15">
        <v>10.9</v>
      </c>
      <c r="F31" s="15">
        <v>925.5</v>
      </c>
      <c r="G31" s="15">
        <v>3.8</v>
      </c>
      <c r="H31" s="16">
        <v>11.3</v>
      </c>
      <c r="I31" s="16">
        <v>961.8</v>
      </c>
      <c r="J31" s="16">
        <v>-1.4</v>
      </c>
      <c r="K31" s="74">
        <v>24</v>
      </c>
      <c r="L31" s="15"/>
      <c r="M31" s="104">
        <f>M30+(M33-M30)/3</f>
        <v>986.6</v>
      </c>
      <c r="N31" s="16"/>
      <c r="O31" s="16">
        <v>11.6</v>
      </c>
      <c r="P31" s="16">
        <v>981.7</v>
      </c>
      <c r="Q31" s="16">
        <v>1.2</v>
      </c>
      <c r="R31" s="16">
        <v>14</v>
      </c>
      <c r="S31" s="16">
        <v>1191.9000000000001</v>
      </c>
      <c r="T31" s="16">
        <v>4.5</v>
      </c>
      <c r="U31" s="20">
        <v>24</v>
      </c>
      <c r="V31" s="16"/>
      <c r="W31" s="82">
        <f>W30+(W33-W30)/3</f>
        <v>1135.2</v>
      </c>
      <c r="X31" s="16"/>
      <c r="Y31" s="15">
        <v>12.6</v>
      </c>
      <c r="Z31" s="16">
        <v>1069.7</v>
      </c>
      <c r="AA31" s="15">
        <v>-6.9</v>
      </c>
      <c r="AB31" s="16">
        <v>11.5</v>
      </c>
      <c r="AC31" s="16">
        <v>971.6</v>
      </c>
      <c r="AD31" s="16">
        <v>-4</v>
      </c>
      <c r="AE31" s="20">
        <v>24</v>
      </c>
      <c r="AF31" s="15"/>
      <c r="AG31" s="82">
        <f>AG30+(AG32-AG30)/3</f>
        <v>852.4</v>
      </c>
      <c r="AH31" s="16"/>
      <c r="AI31" s="16">
        <v>10</v>
      </c>
      <c r="AJ31" s="16">
        <v>837.1</v>
      </c>
      <c r="AK31" s="16">
        <v>0.9</v>
      </c>
      <c r="AL31" s="16">
        <v>10.4</v>
      </c>
      <c r="AM31" s="16">
        <v>871.5</v>
      </c>
      <c r="AN31" s="15">
        <v>2.2000000000000002</v>
      </c>
    </row>
    <row r="32" spans="1:40" x14ac:dyDescent="0.2">
      <c r="A32" s="20">
        <v>25</v>
      </c>
      <c r="B32" s="16">
        <v>10.3</v>
      </c>
      <c r="C32" s="16">
        <v>881.2</v>
      </c>
      <c r="D32" s="16">
        <v>4.3</v>
      </c>
      <c r="E32" s="15">
        <v>10.9</v>
      </c>
      <c r="F32" s="16">
        <v>929.5</v>
      </c>
      <c r="G32" s="16">
        <v>4</v>
      </c>
      <c r="H32" s="16">
        <v>11.3</v>
      </c>
      <c r="I32" s="16">
        <v>964</v>
      </c>
      <c r="J32" s="16">
        <v>2.2000000000000002</v>
      </c>
      <c r="K32" s="74">
        <v>25</v>
      </c>
      <c r="L32" s="15"/>
      <c r="M32" s="103">
        <f>M31+(M33-M31)/3</f>
        <v>986.80000000000007</v>
      </c>
      <c r="N32" s="15"/>
      <c r="O32" s="16">
        <v>11.6</v>
      </c>
      <c r="P32" s="16">
        <v>983.6</v>
      </c>
      <c r="Q32" s="16">
        <v>1.9</v>
      </c>
      <c r="R32" s="16">
        <v>14.1</v>
      </c>
      <c r="S32" s="16">
        <v>1196.4000000000001</v>
      </c>
      <c r="T32" s="16">
        <v>4.5</v>
      </c>
      <c r="U32" s="20">
        <v>25</v>
      </c>
      <c r="V32" s="16"/>
      <c r="W32" s="82">
        <f>W31+(W33-W30)/3</f>
        <v>1132.7</v>
      </c>
      <c r="X32" s="16"/>
      <c r="Y32" s="15">
        <v>12.2</v>
      </c>
      <c r="Z32" s="16">
        <v>1031.4000000000001</v>
      </c>
      <c r="AA32" s="15">
        <v>-38.299999999999997</v>
      </c>
      <c r="AB32" s="16"/>
      <c r="AC32" s="82">
        <f>AC31+(AC34-AC31)/3</f>
        <v>967.26666666666665</v>
      </c>
      <c r="AD32" s="16"/>
      <c r="AE32" s="20">
        <v>25</v>
      </c>
      <c r="AF32" s="15">
        <v>10.1</v>
      </c>
      <c r="AG32" s="16">
        <v>851.2</v>
      </c>
      <c r="AH32" s="16">
        <v>-2.7</v>
      </c>
      <c r="AI32" s="16">
        <v>10</v>
      </c>
      <c r="AJ32" s="16">
        <v>837.5</v>
      </c>
      <c r="AK32" s="16">
        <v>0.4</v>
      </c>
      <c r="AL32" s="16"/>
      <c r="AM32" s="82">
        <f>AM31+(AM34-AM31)/3</f>
        <v>873.16666666666663</v>
      </c>
      <c r="AN32" s="16"/>
    </row>
    <row r="33" spans="1:40" x14ac:dyDescent="0.2">
      <c r="A33" s="20">
        <v>26</v>
      </c>
      <c r="B33" s="16">
        <v>10.4</v>
      </c>
      <c r="C33" s="16">
        <v>885.4</v>
      </c>
      <c r="D33" s="16">
        <v>4.2</v>
      </c>
      <c r="E33" s="15">
        <v>10.9</v>
      </c>
      <c r="F33" s="16">
        <v>928.1</v>
      </c>
      <c r="G33" s="16">
        <v>-1.4</v>
      </c>
      <c r="H33" s="16">
        <v>11.3</v>
      </c>
      <c r="I33" s="16">
        <v>965.1</v>
      </c>
      <c r="J33" s="16">
        <v>1.1000000000000001</v>
      </c>
      <c r="K33" s="74">
        <v>26</v>
      </c>
      <c r="L33" s="15">
        <v>11.6</v>
      </c>
      <c r="M33" s="15">
        <v>987.2</v>
      </c>
      <c r="N33" s="15">
        <v>0.9</v>
      </c>
      <c r="O33" s="15">
        <v>11.6</v>
      </c>
      <c r="P33" s="16">
        <v>983.6</v>
      </c>
      <c r="Q33" s="16"/>
      <c r="R33" s="16"/>
      <c r="S33" s="88">
        <f>S32+(S35-S32)/3</f>
        <v>1199.4333333333334</v>
      </c>
      <c r="T33" s="16"/>
      <c r="U33" s="20">
        <v>26</v>
      </c>
      <c r="V33" s="16">
        <v>13.3</v>
      </c>
      <c r="W33" s="48">
        <v>1130.2</v>
      </c>
      <c r="X33" s="16">
        <v>-7.6</v>
      </c>
      <c r="Y33" s="15">
        <v>12.1</v>
      </c>
      <c r="Z33" s="16">
        <v>1027.4000000000001</v>
      </c>
      <c r="AA33" s="16">
        <v>-4</v>
      </c>
      <c r="AB33" s="16"/>
      <c r="AC33" s="82">
        <f>AC32+(AC34-AC32)/3</f>
        <v>964.37777777777774</v>
      </c>
      <c r="AD33" s="16"/>
      <c r="AE33" s="20">
        <v>26</v>
      </c>
      <c r="AF33" s="15">
        <v>10.1</v>
      </c>
      <c r="AG33" s="16">
        <v>848.4</v>
      </c>
      <c r="AH33" s="16">
        <v>-2.8</v>
      </c>
      <c r="AI33" s="16">
        <v>10</v>
      </c>
      <c r="AJ33" s="97">
        <v>837.9</v>
      </c>
      <c r="AK33" s="15">
        <v>0.4</v>
      </c>
      <c r="AL33" s="16"/>
      <c r="AM33" s="82">
        <f>AM32+(AM34-AM32)/3</f>
        <v>874.27777777777771</v>
      </c>
      <c r="AN33" s="15"/>
    </row>
    <row r="34" spans="1:40" x14ac:dyDescent="0.2">
      <c r="A34" s="20">
        <v>27</v>
      </c>
      <c r="B34" s="16">
        <v>10.4</v>
      </c>
      <c r="C34" s="16">
        <v>884.4</v>
      </c>
      <c r="D34" s="16">
        <v>-1</v>
      </c>
      <c r="E34" s="15">
        <v>10.9</v>
      </c>
      <c r="F34" s="16">
        <v>928.5</v>
      </c>
      <c r="G34" s="16">
        <v>0.4</v>
      </c>
      <c r="H34" s="16"/>
      <c r="I34" s="100">
        <f>I33+(I36-I33)/3</f>
        <v>964.63333333333333</v>
      </c>
      <c r="J34" s="16"/>
      <c r="K34" s="74">
        <v>27</v>
      </c>
      <c r="L34" s="15">
        <v>11.6</v>
      </c>
      <c r="M34" s="16">
        <v>987.8</v>
      </c>
      <c r="N34" s="15">
        <v>0.6</v>
      </c>
      <c r="O34" s="15">
        <v>11.6</v>
      </c>
      <c r="P34" s="16">
        <v>988.1</v>
      </c>
      <c r="Q34" s="16">
        <v>4.5</v>
      </c>
      <c r="R34" s="16"/>
      <c r="S34" s="88">
        <f>S33+(S35-S33)/3</f>
        <v>1201.4555555555555</v>
      </c>
      <c r="T34" s="16"/>
      <c r="U34" s="20">
        <v>27</v>
      </c>
      <c r="V34" s="16">
        <v>13.3</v>
      </c>
      <c r="W34" s="16">
        <v>1125.0999999999999</v>
      </c>
      <c r="X34" s="16">
        <v>-5.0999999999999996</v>
      </c>
      <c r="Y34" s="15">
        <v>12.4</v>
      </c>
      <c r="Z34" s="15">
        <v>1048.8</v>
      </c>
      <c r="AA34" s="15">
        <v>21.4</v>
      </c>
      <c r="AB34" s="16">
        <v>11.4</v>
      </c>
      <c r="AC34" s="16">
        <v>958.6</v>
      </c>
      <c r="AD34" s="16">
        <v>-13</v>
      </c>
      <c r="AE34" s="20">
        <v>27</v>
      </c>
      <c r="AF34" s="16">
        <v>10</v>
      </c>
      <c r="AG34" s="16">
        <v>842.5</v>
      </c>
      <c r="AH34" s="16">
        <v>-5.9</v>
      </c>
      <c r="AI34" s="14"/>
      <c r="AJ34" s="82">
        <f>AJ33+(AJ36-AJ33)/3</f>
        <v>838.63333333333333</v>
      </c>
      <c r="AK34" s="14"/>
      <c r="AL34" s="16">
        <v>10.5</v>
      </c>
      <c r="AM34" s="16">
        <v>876.5</v>
      </c>
      <c r="AN34" s="16">
        <v>5</v>
      </c>
    </row>
    <row r="35" spans="1:40" x14ac:dyDescent="0.2">
      <c r="A35" s="20">
        <v>28</v>
      </c>
      <c r="B35" s="16">
        <v>10.4</v>
      </c>
      <c r="C35" s="16">
        <v>887.9</v>
      </c>
      <c r="D35" s="16">
        <v>3.5</v>
      </c>
      <c r="E35" s="15"/>
      <c r="F35" s="100">
        <f>F34+(I8-F34)/3</f>
        <v>929.9666666666667</v>
      </c>
      <c r="G35" s="16"/>
      <c r="H35" s="16"/>
      <c r="I35" s="100">
        <f>I34+(I36-I34)/3</f>
        <v>964.32222222222219</v>
      </c>
      <c r="J35" s="16"/>
      <c r="K35" s="74">
        <v>28</v>
      </c>
      <c r="L35" s="15">
        <v>11.6</v>
      </c>
      <c r="M35" s="16">
        <v>987.7</v>
      </c>
      <c r="N35" s="16">
        <v>-0.1</v>
      </c>
      <c r="O35" s="15">
        <v>11.7</v>
      </c>
      <c r="P35" s="16">
        <v>991.7</v>
      </c>
      <c r="Q35" s="16">
        <v>3.6</v>
      </c>
      <c r="R35" s="16">
        <v>14.2</v>
      </c>
      <c r="S35" s="16">
        <v>1205.5</v>
      </c>
      <c r="T35" s="16">
        <v>9.1</v>
      </c>
      <c r="U35" s="20">
        <v>28</v>
      </c>
      <c r="V35" s="16">
        <v>13.2</v>
      </c>
      <c r="W35" s="16">
        <v>1118.4000000000001</v>
      </c>
      <c r="X35" s="16">
        <v>-6.7</v>
      </c>
      <c r="Y35" s="15"/>
      <c r="Z35" s="82">
        <f>Z34+(Z37-Z34)/3</f>
        <v>1051.8666666666666</v>
      </c>
      <c r="AA35" s="15"/>
      <c r="AB35" s="16">
        <v>11.3</v>
      </c>
      <c r="AC35" s="16">
        <v>954.1</v>
      </c>
      <c r="AD35" s="16">
        <v>-4.5</v>
      </c>
      <c r="AE35" s="20">
        <v>28</v>
      </c>
      <c r="AF35" s="16">
        <v>10</v>
      </c>
      <c r="AG35" s="16">
        <v>841.6</v>
      </c>
      <c r="AH35" s="16">
        <v>-0.9</v>
      </c>
      <c r="AI35" s="16"/>
      <c r="AJ35" s="82">
        <f>AJ34+(AJ36-AJ34)/3</f>
        <v>839.12222222222226</v>
      </c>
      <c r="AK35" s="15"/>
      <c r="AL35" s="15">
        <v>10.5</v>
      </c>
      <c r="AM35" s="16">
        <v>881.5</v>
      </c>
      <c r="AN35" s="16">
        <v>5</v>
      </c>
    </row>
    <row r="36" spans="1:40" x14ac:dyDescent="0.2">
      <c r="A36" s="20">
        <v>29</v>
      </c>
      <c r="B36" s="16">
        <v>10.5</v>
      </c>
      <c r="C36" s="16">
        <v>892</v>
      </c>
      <c r="D36" s="16">
        <v>4.0999999999999996</v>
      </c>
      <c r="E36" s="15"/>
      <c r="F36" s="15"/>
      <c r="G36" s="16"/>
      <c r="H36" s="16">
        <v>11.3</v>
      </c>
      <c r="I36" s="16">
        <v>963.7</v>
      </c>
      <c r="J36" s="16">
        <v>-1.4</v>
      </c>
      <c r="K36" s="74">
        <v>29</v>
      </c>
      <c r="L36" s="15">
        <v>11.6</v>
      </c>
      <c r="M36" s="16">
        <v>986.7</v>
      </c>
      <c r="N36" s="15">
        <v>-1</v>
      </c>
      <c r="O36" s="15"/>
      <c r="P36" s="88">
        <f>P35+(P38-P35)/2</f>
        <v>996.65000000000009</v>
      </c>
      <c r="Q36" s="16"/>
      <c r="R36" s="16">
        <v>14.2</v>
      </c>
      <c r="S36" s="16">
        <v>1207.7</v>
      </c>
      <c r="T36" s="16">
        <v>2.2000000000000002</v>
      </c>
      <c r="U36" s="20">
        <v>29</v>
      </c>
      <c r="V36" s="16">
        <v>13.2</v>
      </c>
      <c r="W36" s="16">
        <v>1115.5</v>
      </c>
      <c r="X36" s="16">
        <v>-2.9</v>
      </c>
      <c r="Y36" s="15"/>
      <c r="Z36" s="82">
        <f>Z35+(Z37-Z35)/3</f>
        <v>1053.911111111111</v>
      </c>
      <c r="AA36" s="16"/>
      <c r="AB36" s="16">
        <v>11.3</v>
      </c>
      <c r="AC36" s="16">
        <v>950.5</v>
      </c>
      <c r="AD36" s="16">
        <v>-3.6</v>
      </c>
      <c r="AE36" s="20">
        <v>29</v>
      </c>
      <c r="AF36" s="16">
        <v>10</v>
      </c>
      <c r="AG36" s="16">
        <v>839.4</v>
      </c>
      <c r="AH36" s="16">
        <v>-2.2000000000000002</v>
      </c>
      <c r="AI36" s="16">
        <v>10</v>
      </c>
      <c r="AJ36" s="16">
        <v>840.1</v>
      </c>
      <c r="AK36" s="16">
        <v>2.2000000000000002</v>
      </c>
      <c r="AL36" s="16">
        <v>10.5</v>
      </c>
      <c r="AM36" s="16">
        <v>883.8</v>
      </c>
      <c r="AN36" s="15">
        <v>2.2999999999999998</v>
      </c>
    </row>
    <row r="37" spans="1:40" x14ac:dyDescent="0.2">
      <c r="A37" s="20">
        <v>30</v>
      </c>
      <c r="B37" s="16"/>
      <c r="C37" s="82">
        <f>C36+(I8-C36)/3</f>
        <v>905.63333333333333</v>
      </c>
      <c r="D37" s="16"/>
      <c r="E37" s="15"/>
      <c r="F37" s="15"/>
      <c r="G37" s="16"/>
      <c r="H37" s="16">
        <v>11.4</v>
      </c>
      <c r="I37" s="16">
        <v>967.7</v>
      </c>
      <c r="J37" s="16">
        <v>4</v>
      </c>
      <c r="K37" s="74">
        <v>30</v>
      </c>
      <c r="L37" s="15">
        <v>11.6</v>
      </c>
      <c r="M37" s="16">
        <v>986.5</v>
      </c>
      <c r="N37" s="15">
        <v>-0.2</v>
      </c>
      <c r="O37" s="16"/>
      <c r="P37" s="88">
        <f>P36+(P38-P36)/2</f>
        <v>999.125</v>
      </c>
      <c r="Q37" s="16"/>
      <c r="R37" s="16">
        <v>14.2</v>
      </c>
      <c r="S37" s="16">
        <v>1205.8</v>
      </c>
      <c r="T37" s="16">
        <v>-1.9</v>
      </c>
      <c r="U37" s="20">
        <v>30</v>
      </c>
      <c r="V37" s="16">
        <v>13.2</v>
      </c>
      <c r="W37" s="16">
        <v>1118.2</v>
      </c>
      <c r="X37" s="16">
        <v>3.7</v>
      </c>
      <c r="Y37" s="15">
        <v>12.5</v>
      </c>
      <c r="Z37" s="16">
        <v>1058</v>
      </c>
      <c r="AA37" s="15">
        <v>9.1999999999999993</v>
      </c>
      <c r="AB37" s="16">
        <v>11.3</v>
      </c>
      <c r="AC37" s="16">
        <v>950.8</v>
      </c>
      <c r="AD37" s="16">
        <v>0.3</v>
      </c>
      <c r="AE37" s="20">
        <v>30</v>
      </c>
      <c r="AF37" s="16"/>
      <c r="AG37" s="82">
        <f>AG36+(AJ8-AG36)/3</f>
        <v>839.93333333333328</v>
      </c>
      <c r="AH37" s="16"/>
      <c r="AI37" s="16">
        <v>10</v>
      </c>
      <c r="AJ37" s="16">
        <v>841.7</v>
      </c>
      <c r="AK37" s="16">
        <v>1.6</v>
      </c>
      <c r="AL37" s="16">
        <v>10.6</v>
      </c>
      <c r="AM37" s="16">
        <v>884.7</v>
      </c>
      <c r="AN37" s="15">
        <v>0.9</v>
      </c>
    </row>
    <row r="38" spans="1:40" x14ac:dyDescent="0.2">
      <c r="A38" s="20">
        <v>31</v>
      </c>
      <c r="B38" s="16"/>
      <c r="C38" s="82">
        <f>C37+(I8-C37)/3</f>
        <v>914.72222222222217</v>
      </c>
      <c r="D38" s="16"/>
      <c r="E38" s="15"/>
      <c r="F38" s="16"/>
      <c r="G38" s="16"/>
      <c r="H38" s="16">
        <v>11.4</v>
      </c>
      <c r="I38" s="16">
        <v>969.7</v>
      </c>
      <c r="J38" s="16">
        <v>2</v>
      </c>
      <c r="K38" s="74">
        <v>31</v>
      </c>
      <c r="L38" s="15"/>
      <c r="M38" s="15"/>
      <c r="N38" s="15"/>
      <c r="O38" s="15">
        <v>11.8</v>
      </c>
      <c r="P38" s="16">
        <v>1001.6</v>
      </c>
      <c r="Q38" s="16">
        <v>9.1</v>
      </c>
      <c r="R38" s="62">
        <f>SUM(R8:R37)</f>
        <v>280.39999999999998</v>
      </c>
      <c r="U38" s="20">
        <v>31</v>
      </c>
      <c r="V38" s="16"/>
      <c r="W38" s="82">
        <v>1115.8</v>
      </c>
      <c r="X38" s="16"/>
      <c r="Y38" s="15">
        <v>12.5</v>
      </c>
      <c r="Z38" s="16">
        <v>1055.3</v>
      </c>
      <c r="AA38" s="16">
        <f>Z38-Z37</f>
        <v>-2.7000000000000455</v>
      </c>
      <c r="AB38" s="16"/>
      <c r="AC38" s="16"/>
      <c r="AD38" s="16"/>
      <c r="AE38" s="20">
        <v>31</v>
      </c>
      <c r="AF38" s="16"/>
      <c r="AG38" s="82">
        <f>AG37+(AJ8-AG37)/3</f>
        <v>840.28888888888889</v>
      </c>
      <c r="AH38" s="16"/>
      <c r="AI38" s="16"/>
      <c r="AJ38" s="16"/>
      <c r="AK38" s="16"/>
      <c r="AL38" s="16">
        <v>10.3</v>
      </c>
      <c r="AM38" s="16">
        <v>885.3</v>
      </c>
      <c r="AN38" s="16">
        <v>0.6</v>
      </c>
    </row>
    <row r="39" spans="1:40" x14ac:dyDescent="0.2">
      <c r="C39" s="67"/>
      <c r="F39" s="62"/>
      <c r="I39" s="62"/>
      <c r="M39" s="62">
        <f>SUM(M8:M38)</f>
        <v>29500.444444444442</v>
      </c>
      <c r="W39" s="62">
        <f>SUM(W8:W38)</f>
        <v>36276.699999999997</v>
      </c>
      <c r="Z39" s="62">
        <f>SUM(Z8:Z38)</f>
        <v>33637.466666666667</v>
      </c>
      <c r="AC39">
        <f>SUM(AC8:AC38)</f>
        <v>30245.111111111106</v>
      </c>
      <c r="AF39" s="62">
        <f>SUM(AF8:AF38)</f>
        <v>219.39999999999998</v>
      </c>
      <c r="AG39" s="62">
        <f>SUM(AG8:AG38)</f>
        <v>27303.844444444454</v>
      </c>
      <c r="AJ39" s="62">
        <f>SUM(AJ8:AJ38)</f>
        <v>25077.014426666672</v>
      </c>
      <c r="AL39" s="16">
        <f>SUM(AL8:AL38)</f>
        <v>236.20000000000007</v>
      </c>
      <c r="AM39" s="16">
        <f>SUM(AM8:AM38)</f>
        <v>26759.766666666666</v>
      </c>
    </row>
    <row r="40" spans="1:40" x14ac:dyDescent="0.2">
      <c r="C40" s="55"/>
      <c r="I40" s="55"/>
    </row>
  </sheetData>
  <customSheetViews>
    <customSheetView guid="{77C8D547-F0D3-4B7A-94A2-94B6358D7709}" topLeftCell="A2">
      <selection activeCell="L46" sqref="L46"/>
      <colBreaks count="1" manualBreakCount="1">
        <brk id="10" max="1048575" man="1"/>
      </colBreaks>
      <pageMargins left="0.75" right="0.75" top="1" bottom="1" header="0.5" footer="0.5"/>
      <pageSetup paperSize="9" scale="95" orientation="portrait" r:id="rId1"/>
      <headerFooter alignWithMargins="0"/>
    </customSheetView>
    <customSheetView guid="{89A73F7A-C89E-4527-AEEB-D06379023611}" topLeftCell="A2">
      <selection activeCell="L46" sqref="L46"/>
      <colBreaks count="1" manualBreakCount="1">
        <brk id="10" max="1048575" man="1"/>
      </colBreaks>
      <pageMargins left="0.75" right="0.75" top="1" bottom="1" header="0.5" footer="0.5"/>
      <pageSetup paperSize="9" scale="95" orientation="portrait" r:id="rId2"/>
      <headerFooter alignWithMargins="0"/>
    </customSheetView>
  </customSheetViews>
  <mergeCells count="20">
    <mergeCell ref="A2:I2"/>
    <mergeCell ref="AE4:AE7"/>
    <mergeCell ref="AF4:AH4"/>
    <mergeCell ref="AI4:AK4"/>
    <mergeCell ref="R4:T4"/>
    <mergeCell ref="U4:U7"/>
    <mergeCell ref="V4:X4"/>
    <mergeCell ref="A4:A7"/>
    <mergeCell ref="B4:D4"/>
    <mergeCell ref="E4:G4"/>
    <mergeCell ref="H4:J4"/>
    <mergeCell ref="K4:K7"/>
    <mergeCell ref="L4:N4"/>
    <mergeCell ref="Y4:AA4"/>
    <mergeCell ref="AB4:AD4"/>
    <mergeCell ref="AL4:AN4"/>
    <mergeCell ref="AE2:AM2"/>
    <mergeCell ref="K2:S2"/>
    <mergeCell ref="U2:AC2"/>
    <mergeCell ref="O4:Q4"/>
  </mergeCells>
  <phoneticPr fontId="26" type="noConversion"/>
  <pageMargins left="0.75" right="0.75" top="1" bottom="1" header="0.5" footer="0.5"/>
  <pageSetup paperSize="9" scale="95" orientation="portrait" r:id="rId3"/>
  <headerFooter alignWithMargins="0"/>
  <colBreaks count="1" manualBreakCount="1">
    <brk id="10" max="1048575" man="1"/>
  </colBreaks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2:AN41"/>
  <sheetViews>
    <sheetView topLeftCell="AE3" workbookViewId="0">
      <pane xSplit="1" ySplit="6" topLeftCell="AF9" activePane="bottomRight" state="frozen"/>
      <selection activeCell="AE3" sqref="AE3"/>
      <selection pane="topRight" activeCell="AF3" sqref="AF3"/>
      <selection pane="bottomLeft" activeCell="AE9" sqref="AE9"/>
      <selection pane="bottomRight" activeCell="AS36" sqref="AS36"/>
    </sheetView>
  </sheetViews>
  <sheetFormatPr defaultRowHeight="12.75" x14ac:dyDescent="0.2"/>
  <cols>
    <col min="6" max="6" width="12.5703125" bestFit="1" customWidth="1"/>
    <col min="26" max="26" width="9.5703125" bestFit="1" customWidth="1"/>
    <col min="29" max="29" width="9.5703125" customWidth="1"/>
  </cols>
  <sheetData>
    <row r="2" spans="1:40" x14ac:dyDescent="0.2">
      <c r="Q2" t="s">
        <v>117</v>
      </c>
    </row>
    <row r="3" spans="1:40" ht="33.75" customHeight="1" x14ac:dyDescent="0.25">
      <c r="A3" s="533" t="s">
        <v>102</v>
      </c>
      <c r="B3" s="534"/>
      <c r="C3" s="534"/>
      <c r="D3" s="534"/>
      <c r="E3" s="534"/>
      <c r="F3" s="534"/>
      <c r="G3" s="534"/>
      <c r="H3" s="534"/>
      <c r="I3" s="534"/>
      <c r="J3" s="18"/>
      <c r="K3" s="533" t="s">
        <v>103</v>
      </c>
      <c r="L3" s="534"/>
      <c r="M3" s="534"/>
      <c r="N3" s="534"/>
      <c r="O3" s="534"/>
      <c r="P3" s="534"/>
      <c r="Q3" s="534"/>
      <c r="R3" s="534"/>
      <c r="S3" s="534"/>
      <c r="U3" s="533" t="s">
        <v>104</v>
      </c>
      <c r="V3" s="534"/>
      <c r="W3" s="534"/>
      <c r="X3" s="534"/>
      <c r="Y3" s="534"/>
      <c r="Z3" s="534"/>
      <c r="AA3" s="534"/>
      <c r="AB3" s="534"/>
      <c r="AC3" s="534"/>
      <c r="AE3" s="533" t="s">
        <v>105</v>
      </c>
      <c r="AF3" s="534"/>
      <c r="AG3" s="534"/>
      <c r="AH3" s="534"/>
      <c r="AI3" s="534"/>
      <c r="AJ3" s="534"/>
      <c r="AK3" s="534"/>
      <c r="AL3" s="534"/>
      <c r="AM3" s="534"/>
    </row>
    <row r="4" spans="1:40" ht="15" x14ac:dyDescent="0.2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</row>
    <row r="5" spans="1:40" ht="15" x14ac:dyDescent="0.2">
      <c r="A5" s="525" t="s">
        <v>48</v>
      </c>
      <c r="B5" s="535" t="s">
        <v>55</v>
      </c>
      <c r="C5" s="536"/>
      <c r="D5" s="537"/>
      <c r="E5" s="535" t="s">
        <v>56</v>
      </c>
      <c r="F5" s="538"/>
      <c r="G5" s="539"/>
      <c r="H5" s="528" t="s">
        <v>57</v>
      </c>
      <c r="I5" s="529"/>
      <c r="J5" s="530"/>
      <c r="K5" s="525" t="s">
        <v>48</v>
      </c>
      <c r="L5" s="528" t="s">
        <v>58</v>
      </c>
      <c r="M5" s="529"/>
      <c r="N5" s="530"/>
      <c r="O5" s="528" t="s">
        <v>59</v>
      </c>
      <c r="P5" s="531"/>
      <c r="Q5" s="532"/>
      <c r="R5" s="528" t="s">
        <v>60</v>
      </c>
      <c r="S5" s="531"/>
      <c r="T5" s="532"/>
      <c r="U5" s="525" t="s">
        <v>48</v>
      </c>
      <c r="V5" s="528" t="s">
        <v>61</v>
      </c>
      <c r="W5" s="529"/>
      <c r="X5" s="530"/>
      <c r="Y5" s="528" t="s">
        <v>62</v>
      </c>
      <c r="Z5" s="531"/>
      <c r="AA5" s="532"/>
      <c r="AB5" s="528" t="s">
        <v>53</v>
      </c>
      <c r="AC5" s="531"/>
      <c r="AD5" s="532"/>
      <c r="AE5" s="525" t="s">
        <v>48</v>
      </c>
      <c r="AF5" s="535" t="s">
        <v>45</v>
      </c>
      <c r="AG5" s="538"/>
      <c r="AH5" s="539"/>
      <c r="AI5" s="535" t="s">
        <v>46</v>
      </c>
      <c r="AJ5" s="538"/>
      <c r="AK5" s="539"/>
      <c r="AL5" s="535" t="s">
        <v>47</v>
      </c>
      <c r="AM5" s="538"/>
      <c r="AN5" s="539"/>
    </row>
    <row r="6" spans="1:40" ht="15" x14ac:dyDescent="0.2">
      <c r="A6" s="526"/>
      <c r="B6" s="2" t="s">
        <v>49</v>
      </c>
      <c r="C6" s="3" t="s">
        <v>0</v>
      </c>
      <c r="D6" s="4" t="s">
        <v>54</v>
      </c>
      <c r="E6" s="2" t="s">
        <v>49</v>
      </c>
      <c r="F6" s="3" t="s">
        <v>0</v>
      </c>
      <c r="G6" s="4" t="s">
        <v>54</v>
      </c>
      <c r="H6" s="2" t="s">
        <v>50</v>
      </c>
      <c r="I6" s="3" t="s">
        <v>0</v>
      </c>
      <c r="J6" s="4" t="s">
        <v>54</v>
      </c>
      <c r="K6" s="526"/>
      <c r="L6" s="12" t="s">
        <v>50</v>
      </c>
      <c r="M6" s="5" t="s">
        <v>0</v>
      </c>
      <c r="N6" s="13" t="s">
        <v>54</v>
      </c>
      <c r="O6" s="2" t="s">
        <v>50</v>
      </c>
      <c r="P6" s="3" t="s">
        <v>0</v>
      </c>
      <c r="Q6" s="4" t="s">
        <v>54</v>
      </c>
      <c r="R6" s="12" t="s">
        <v>50</v>
      </c>
      <c r="S6" s="5" t="s">
        <v>0</v>
      </c>
      <c r="T6" s="13" t="s">
        <v>54</v>
      </c>
      <c r="U6" s="526"/>
      <c r="V6" s="12" t="s">
        <v>50</v>
      </c>
      <c r="W6" s="5" t="s">
        <v>0</v>
      </c>
      <c r="X6" s="13" t="s">
        <v>54</v>
      </c>
      <c r="Y6" s="12" t="s">
        <v>50</v>
      </c>
      <c r="Z6" s="5" t="s">
        <v>0</v>
      </c>
      <c r="AA6" s="13" t="s">
        <v>54</v>
      </c>
      <c r="AB6" s="12" t="s">
        <v>50</v>
      </c>
      <c r="AC6" s="5" t="s">
        <v>0</v>
      </c>
      <c r="AD6" s="13" t="s">
        <v>54</v>
      </c>
      <c r="AE6" s="526"/>
      <c r="AF6" s="2" t="s">
        <v>49</v>
      </c>
      <c r="AG6" s="3" t="s">
        <v>0</v>
      </c>
      <c r="AH6" s="4" t="s">
        <v>54</v>
      </c>
      <c r="AI6" s="2" t="s">
        <v>49</v>
      </c>
      <c r="AJ6" s="3" t="s">
        <v>0</v>
      </c>
      <c r="AK6" s="4" t="s">
        <v>54</v>
      </c>
      <c r="AL6" s="2" t="s">
        <v>49</v>
      </c>
      <c r="AM6" s="3" t="s">
        <v>0</v>
      </c>
      <c r="AN6" s="4" t="s">
        <v>54</v>
      </c>
    </row>
    <row r="7" spans="1:40" ht="15" x14ac:dyDescent="0.2">
      <c r="A7" s="526"/>
      <c r="B7" s="5" t="s">
        <v>52</v>
      </c>
      <c r="C7" s="6" t="s">
        <v>3</v>
      </c>
      <c r="D7" s="7" t="s">
        <v>3</v>
      </c>
      <c r="E7" s="5" t="s">
        <v>52</v>
      </c>
      <c r="F7" s="6" t="s">
        <v>3</v>
      </c>
      <c r="G7" s="7" t="s">
        <v>3</v>
      </c>
      <c r="H7" s="5" t="s">
        <v>51</v>
      </c>
      <c r="I7" s="6" t="s">
        <v>3</v>
      </c>
      <c r="J7" s="7" t="s">
        <v>3</v>
      </c>
      <c r="K7" s="526"/>
      <c r="L7" s="5" t="s">
        <v>51</v>
      </c>
      <c r="M7" s="6" t="s">
        <v>3</v>
      </c>
      <c r="N7" s="7" t="s">
        <v>3</v>
      </c>
      <c r="O7" s="5" t="s">
        <v>51</v>
      </c>
      <c r="P7" s="6" t="s">
        <v>3</v>
      </c>
      <c r="Q7" s="7" t="s">
        <v>3</v>
      </c>
      <c r="R7" s="5" t="s">
        <v>51</v>
      </c>
      <c r="S7" s="6" t="s">
        <v>3</v>
      </c>
      <c r="T7" s="7" t="s">
        <v>3</v>
      </c>
      <c r="U7" s="526"/>
      <c r="V7" s="5" t="s">
        <v>51</v>
      </c>
      <c r="W7" s="6" t="s">
        <v>3</v>
      </c>
      <c r="X7" s="7" t="s">
        <v>3</v>
      </c>
      <c r="Y7" s="5" t="s">
        <v>51</v>
      </c>
      <c r="Z7" s="6" t="s">
        <v>3</v>
      </c>
      <c r="AA7" s="7" t="s">
        <v>3</v>
      </c>
      <c r="AB7" s="5" t="s">
        <v>51</v>
      </c>
      <c r="AC7" s="6" t="s">
        <v>3</v>
      </c>
      <c r="AD7" s="7" t="s">
        <v>3</v>
      </c>
      <c r="AE7" s="526"/>
      <c r="AF7" s="5" t="s">
        <v>52</v>
      </c>
      <c r="AG7" s="6" t="s">
        <v>3</v>
      </c>
      <c r="AH7" s="7" t="s">
        <v>3</v>
      </c>
      <c r="AI7" s="5" t="s">
        <v>52</v>
      </c>
      <c r="AJ7" s="6" t="s">
        <v>3</v>
      </c>
      <c r="AK7" s="7" t="s">
        <v>3</v>
      </c>
      <c r="AL7" s="5" t="s">
        <v>52</v>
      </c>
      <c r="AM7" s="6" t="s">
        <v>3</v>
      </c>
      <c r="AN7" s="7" t="s">
        <v>3</v>
      </c>
    </row>
    <row r="8" spans="1:40" ht="15" x14ac:dyDescent="0.2">
      <c r="A8" s="527"/>
      <c r="B8" s="8" t="s">
        <v>9</v>
      </c>
      <c r="C8" s="9" t="s">
        <v>6</v>
      </c>
      <c r="D8" s="10" t="s">
        <v>6</v>
      </c>
      <c r="E8" s="8" t="s">
        <v>9</v>
      </c>
      <c r="F8" s="9" t="s">
        <v>6</v>
      </c>
      <c r="G8" s="10" t="s">
        <v>6</v>
      </c>
      <c r="H8" s="8" t="s">
        <v>9</v>
      </c>
      <c r="I8" s="9" t="s">
        <v>6</v>
      </c>
      <c r="J8" s="10" t="s">
        <v>6</v>
      </c>
      <c r="K8" s="527"/>
      <c r="L8" s="8" t="s">
        <v>9</v>
      </c>
      <c r="M8" s="9" t="s">
        <v>6</v>
      </c>
      <c r="N8" s="10" t="s">
        <v>6</v>
      </c>
      <c r="O8" s="5" t="s">
        <v>9</v>
      </c>
      <c r="P8" s="6" t="s">
        <v>6</v>
      </c>
      <c r="Q8" s="7" t="s">
        <v>6</v>
      </c>
      <c r="R8" s="5" t="s">
        <v>9</v>
      </c>
      <c r="S8" s="6" t="s">
        <v>6</v>
      </c>
      <c r="T8" s="7" t="s">
        <v>6</v>
      </c>
      <c r="U8" s="527"/>
      <c r="V8" s="5" t="s">
        <v>9</v>
      </c>
      <c r="W8" s="6" t="s">
        <v>6</v>
      </c>
      <c r="X8" s="11" t="s">
        <v>6</v>
      </c>
      <c r="Y8" s="8" t="s">
        <v>9</v>
      </c>
      <c r="Z8" s="9" t="s">
        <v>6</v>
      </c>
      <c r="AA8" s="10" t="s">
        <v>6</v>
      </c>
      <c r="AB8" s="8" t="s">
        <v>9</v>
      </c>
      <c r="AC8" s="9" t="s">
        <v>6</v>
      </c>
      <c r="AD8" s="10" t="s">
        <v>6</v>
      </c>
      <c r="AE8" s="527"/>
      <c r="AF8" s="8" t="s">
        <v>9</v>
      </c>
      <c r="AG8" s="9" t="s">
        <v>6</v>
      </c>
      <c r="AH8" s="10" t="s">
        <v>6</v>
      </c>
      <c r="AI8" s="8" t="s">
        <v>9</v>
      </c>
      <c r="AJ8" s="9" t="s">
        <v>6</v>
      </c>
      <c r="AK8" s="10" t="s">
        <v>6</v>
      </c>
      <c r="AL8" s="8" t="s">
        <v>9</v>
      </c>
      <c r="AM8" s="9" t="s">
        <v>6</v>
      </c>
      <c r="AN8" s="10" t="s">
        <v>6</v>
      </c>
    </row>
    <row r="9" spans="1:40" x14ac:dyDescent="0.2">
      <c r="A9" s="20">
        <v>1</v>
      </c>
      <c r="B9" s="15"/>
      <c r="C9" s="89">
        <v>842.9</v>
      </c>
      <c r="D9" s="14"/>
      <c r="E9" s="16"/>
      <c r="F9" s="98">
        <f>C39+(F10-C39)/3</f>
        <v>904.05555555555554</v>
      </c>
      <c r="G9" s="15"/>
      <c r="H9" s="15"/>
      <c r="I9" s="98">
        <f>F36+(I10-F36)/3</f>
        <v>935.07777777777778</v>
      </c>
      <c r="J9" s="15"/>
      <c r="K9" s="20">
        <v>1</v>
      </c>
      <c r="L9" s="16">
        <v>11.3</v>
      </c>
      <c r="M9" s="16">
        <v>978.5</v>
      </c>
      <c r="N9" s="15">
        <v>1.9</v>
      </c>
      <c r="O9" s="15"/>
      <c r="P9" s="109">
        <f>M38+(P12-M38)/4</f>
        <v>982.57499999999993</v>
      </c>
      <c r="Q9" s="15"/>
      <c r="R9" s="16">
        <v>12.7</v>
      </c>
      <c r="S9" s="16">
        <v>1094.5999999999999</v>
      </c>
      <c r="T9" s="16">
        <v>21.6</v>
      </c>
      <c r="U9" s="20">
        <v>1</v>
      </c>
      <c r="V9" s="16">
        <v>14.2</v>
      </c>
      <c r="W9" s="16">
        <v>1224.8</v>
      </c>
      <c r="X9" s="16">
        <v>0.9</v>
      </c>
      <c r="Y9" s="15"/>
      <c r="Z9" s="82">
        <f>W39+(Z11-W39)/3</f>
        <v>1089.2333333333333</v>
      </c>
      <c r="AA9" s="15"/>
      <c r="AB9" s="16">
        <v>12</v>
      </c>
      <c r="AC9" s="15">
        <v>1031.8</v>
      </c>
      <c r="AD9" s="16">
        <v>-6</v>
      </c>
      <c r="AE9" s="20">
        <v>1</v>
      </c>
      <c r="AF9" s="16">
        <v>10.5</v>
      </c>
      <c r="AG9" s="16">
        <v>899.7</v>
      </c>
      <c r="AH9" s="15">
        <v>-5.0999999999999996</v>
      </c>
      <c r="AI9" s="16"/>
      <c r="AJ9" s="89">
        <f>AG39+(AJ10-AG38)/3</f>
        <v>786.40000000000009</v>
      </c>
      <c r="AK9" s="16"/>
      <c r="AL9" s="15">
        <v>9.3000000000000007</v>
      </c>
      <c r="AM9" s="16">
        <v>788.6</v>
      </c>
      <c r="AN9" s="15"/>
    </row>
    <row r="10" spans="1:40" x14ac:dyDescent="0.2">
      <c r="A10" s="20">
        <v>2</v>
      </c>
      <c r="B10" s="15"/>
      <c r="C10" s="89">
        <v>844.3</v>
      </c>
      <c r="D10" s="14"/>
      <c r="E10" s="16">
        <v>10.4</v>
      </c>
      <c r="F10" s="16">
        <v>906.1</v>
      </c>
      <c r="G10" s="15">
        <v>4.5999999999999996</v>
      </c>
      <c r="H10" s="15">
        <v>10.8</v>
      </c>
      <c r="I10" s="15">
        <v>936.9</v>
      </c>
      <c r="J10" s="15">
        <v>4.0999999999999996</v>
      </c>
      <c r="K10" s="20">
        <v>2</v>
      </c>
      <c r="L10" s="16">
        <v>11.3</v>
      </c>
      <c r="M10" s="16">
        <v>977.6</v>
      </c>
      <c r="N10" s="15">
        <v>-0.9</v>
      </c>
      <c r="O10" s="15"/>
      <c r="P10" s="109">
        <f>P9+(P12-P9)/3</f>
        <v>981.84999999999991</v>
      </c>
      <c r="Q10" s="15"/>
      <c r="R10" s="16">
        <v>12.8</v>
      </c>
      <c r="S10" s="16">
        <v>1103.9000000000001</v>
      </c>
      <c r="T10" s="16">
        <v>9.3000000000000007</v>
      </c>
      <c r="U10" s="20">
        <v>2</v>
      </c>
      <c r="V10" s="16">
        <v>14.2</v>
      </c>
      <c r="W10" s="16">
        <v>1222.5999999999999</v>
      </c>
      <c r="X10" s="16">
        <v>-2.2000000000000002</v>
      </c>
      <c r="Y10" s="15"/>
      <c r="Z10" s="82">
        <f>Z9+(Z11-Z9)/3</f>
        <v>1088.5222222222221</v>
      </c>
      <c r="AA10" s="16"/>
      <c r="AB10" s="16">
        <v>12</v>
      </c>
      <c r="AC10" s="15">
        <v>1026.5999999999999</v>
      </c>
      <c r="AD10" s="16">
        <v>-5.2</v>
      </c>
      <c r="AE10" s="20">
        <v>2</v>
      </c>
      <c r="AF10" s="15">
        <v>10.4</v>
      </c>
      <c r="AG10" s="16">
        <v>893.7</v>
      </c>
      <c r="AH10" s="16">
        <v>-6</v>
      </c>
      <c r="AI10" s="15">
        <v>9.1999999999999993</v>
      </c>
      <c r="AJ10" s="15">
        <v>785.6</v>
      </c>
      <c r="AK10" s="16">
        <v>-2.4</v>
      </c>
      <c r="AL10" s="15">
        <v>9.3000000000000007</v>
      </c>
      <c r="AM10" s="15">
        <v>789.7</v>
      </c>
      <c r="AN10" s="15">
        <v>1.1000000000000001</v>
      </c>
    </row>
    <row r="11" spans="1:40" x14ac:dyDescent="0.2">
      <c r="A11" s="20">
        <v>3</v>
      </c>
      <c r="B11" s="15"/>
      <c r="C11" s="89">
        <v>845.8</v>
      </c>
      <c r="D11" s="14"/>
      <c r="E11" s="16">
        <v>10.4</v>
      </c>
      <c r="F11" s="16">
        <v>907.3</v>
      </c>
      <c r="G11" s="16">
        <v>1.2</v>
      </c>
      <c r="H11" s="15">
        <v>10.8</v>
      </c>
      <c r="I11" s="15">
        <v>937.9</v>
      </c>
      <c r="J11" s="16">
        <v>1</v>
      </c>
      <c r="K11" s="20">
        <v>3</v>
      </c>
      <c r="L11" s="16">
        <v>11.3</v>
      </c>
      <c r="M11" s="15">
        <v>977.6</v>
      </c>
      <c r="N11" s="15">
        <v>0</v>
      </c>
      <c r="O11" s="15"/>
      <c r="P11" s="109">
        <f>P10+(P12-P10)/3</f>
        <v>981.36666666666656</v>
      </c>
      <c r="Q11" s="15"/>
      <c r="R11" s="16">
        <v>13</v>
      </c>
      <c r="S11" s="16">
        <v>1116.9000000000001</v>
      </c>
      <c r="T11" s="16">
        <v>13</v>
      </c>
      <c r="U11" s="20">
        <v>3</v>
      </c>
      <c r="V11" s="16">
        <v>14.1</v>
      </c>
      <c r="W11" s="16">
        <v>1216.4000000000001</v>
      </c>
      <c r="X11" s="16">
        <v>-6.2</v>
      </c>
      <c r="Y11" s="15">
        <v>12.6</v>
      </c>
      <c r="Z11" s="15">
        <v>1087.0999999999999</v>
      </c>
      <c r="AA11" s="15">
        <v>-3.2</v>
      </c>
      <c r="AB11" s="15">
        <v>11.9</v>
      </c>
      <c r="AC11" s="16">
        <v>1019.6</v>
      </c>
      <c r="AD11" s="16">
        <v>-7</v>
      </c>
      <c r="AE11" s="20">
        <v>3</v>
      </c>
      <c r="AF11" s="16"/>
      <c r="AG11" s="82">
        <f>AG10+(AG13-AG10)/3</f>
        <v>892.06666666666672</v>
      </c>
      <c r="AH11" s="16"/>
      <c r="AI11" s="15">
        <v>9.1999999999999993</v>
      </c>
      <c r="AJ11" s="15">
        <v>784.9</v>
      </c>
      <c r="AK11" s="15">
        <v>-0.7</v>
      </c>
      <c r="AL11" s="15">
        <v>9.3000000000000007</v>
      </c>
      <c r="AM11" s="16">
        <v>789.7</v>
      </c>
      <c r="AN11" s="15"/>
    </row>
    <row r="12" spans="1:40" x14ac:dyDescent="0.2">
      <c r="A12" s="20">
        <v>4</v>
      </c>
      <c r="B12" s="15"/>
      <c r="C12" s="89">
        <v>847.2</v>
      </c>
      <c r="D12" s="14"/>
      <c r="E12" s="16">
        <v>10.5</v>
      </c>
      <c r="F12" s="16">
        <v>908.5</v>
      </c>
      <c r="G12" s="16">
        <v>2.4</v>
      </c>
      <c r="H12" s="15">
        <v>10.8</v>
      </c>
      <c r="I12" s="16">
        <v>941.7</v>
      </c>
      <c r="J12" s="16">
        <v>3.8</v>
      </c>
      <c r="K12" s="20">
        <v>4</v>
      </c>
      <c r="L12" s="16"/>
      <c r="M12" s="106">
        <f>M11+(M14-M11)/3</f>
        <v>978.1</v>
      </c>
      <c r="N12" s="15"/>
      <c r="O12" s="15">
        <v>11.4</v>
      </c>
      <c r="P12" s="15">
        <v>980.4</v>
      </c>
      <c r="Q12" s="16">
        <v>-2.9</v>
      </c>
      <c r="R12" s="16">
        <v>13.1</v>
      </c>
      <c r="S12" s="16">
        <v>1129.0999999999999</v>
      </c>
      <c r="T12" s="16">
        <v>12.2</v>
      </c>
      <c r="U12" s="20">
        <v>4</v>
      </c>
      <c r="V12" s="16"/>
      <c r="W12" s="82">
        <f>W11+(W14-W11)/3</f>
        <v>1212.4333333333334</v>
      </c>
      <c r="X12" s="16"/>
      <c r="Y12" s="15">
        <v>12.6</v>
      </c>
      <c r="Z12" s="15">
        <v>1083.3</v>
      </c>
      <c r="AA12" s="16">
        <v>-3.8</v>
      </c>
      <c r="AB12" s="15">
        <v>11.8</v>
      </c>
      <c r="AC12" s="16">
        <v>1013.9</v>
      </c>
      <c r="AD12" s="16">
        <v>-5.7</v>
      </c>
      <c r="AE12" s="20">
        <v>4</v>
      </c>
      <c r="AF12" s="16"/>
      <c r="AG12" s="82">
        <f>AG11+(AG13-AG10)/3</f>
        <v>890.43333333333339</v>
      </c>
      <c r="AH12" s="16"/>
      <c r="AI12" s="15"/>
      <c r="AJ12" s="89">
        <f>AJ11+(AJ13-AJ11)/3</f>
        <v>785.1</v>
      </c>
      <c r="AK12" s="15"/>
      <c r="AL12" s="15">
        <v>9.3000000000000007</v>
      </c>
      <c r="AM12" s="16">
        <v>789.2</v>
      </c>
      <c r="AN12" s="15">
        <v>-0.5</v>
      </c>
    </row>
    <row r="13" spans="1:40" x14ac:dyDescent="0.2">
      <c r="A13" s="20">
        <v>5</v>
      </c>
      <c r="B13" s="15"/>
      <c r="C13" s="89">
        <v>848.7</v>
      </c>
      <c r="D13" s="15"/>
      <c r="E13" s="16">
        <v>10.5</v>
      </c>
      <c r="F13" s="16">
        <v>909.4</v>
      </c>
      <c r="G13" s="15">
        <v>0.9</v>
      </c>
      <c r="H13" s="15">
        <v>10.9</v>
      </c>
      <c r="I13" s="15">
        <v>941.4</v>
      </c>
      <c r="J13" s="16">
        <v>-0.3</v>
      </c>
      <c r="K13" s="20">
        <v>5</v>
      </c>
      <c r="L13" s="15"/>
      <c r="M13" s="107">
        <f>M12+(M14-M12)/3</f>
        <v>978.43333333333339</v>
      </c>
      <c r="N13" s="15"/>
      <c r="O13" s="16">
        <v>11.3</v>
      </c>
      <c r="P13" s="16">
        <v>972.9</v>
      </c>
      <c r="Q13" s="16">
        <v>-7.5</v>
      </c>
      <c r="R13" s="16">
        <v>13.2</v>
      </c>
      <c r="S13" s="16">
        <v>1140.3</v>
      </c>
      <c r="T13" s="16">
        <v>11.2</v>
      </c>
      <c r="U13" s="20">
        <v>5</v>
      </c>
      <c r="V13" s="16"/>
      <c r="W13" s="82">
        <f>W12+(W14-W11)/3</f>
        <v>1208.4666666666667</v>
      </c>
      <c r="X13" s="16"/>
      <c r="Y13" s="16">
        <v>12.6</v>
      </c>
      <c r="Z13" s="16">
        <v>1081.2</v>
      </c>
      <c r="AA13" s="15">
        <v>-2.1</v>
      </c>
      <c r="AB13" s="15"/>
      <c r="AC13" s="87">
        <f>AC12+(AC15-AC12)/3</f>
        <v>1011.1666666666666</v>
      </c>
      <c r="AD13" s="16"/>
      <c r="AE13" s="20">
        <v>5</v>
      </c>
      <c r="AF13" s="16">
        <v>10.4</v>
      </c>
      <c r="AG13" s="15">
        <v>888.8</v>
      </c>
      <c r="AH13" s="15">
        <v>-4.9000000000000004</v>
      </c>
      <c r="AI13" s="15">
        <v>9.1999999999999993</v>
      </c>
      <c r="AJ13" s="16">
        <v>785.5</v>
      </c>
      <c r="AK13" s="15">
        <v>0.6</v>
      </c>
      <c r="AL13" s="15"/>
      <c r="AM13" s="82">
        <f>AM12+(AM15-AM12)/3</f>
        <v>790.26666666666665</v>
      </c>
      <c r="AN13" s="15"/>
    </row>
    <row r="14" spans="1:40" x14ac:dyDescent="0.2">
      <c r="A14" s="20">
        <v>6</v>
      </c>
      <c r="B14" s="15"/>
      <c r="C14" s="82">
        <v>850.1</v>
      </c>
      <c r="D14" s="15"/>
      <c r="E14" s="16">
        <v>10.5</v>
      </c>
      <c r="F14" s="16">
        <v>909.7</v>
      </c>
      <c r="G14" s="16">
        <v>0.3</v>
      </c>
      <c r="H14" s="15">
        <v>10.9</v>
      </c>
      <c r="I14" s="15">
        <v>944.3</v>
      </c>
      <c r="J14" s="16">
        <v>2.9</v>
      </c>
      <c r="K14" s="20">
        <v>6</v>
      </c>
      <c r="L14" s="15">
        <v>11.3</v>
      </c>
      <c r="M14" s="15">
        <v>979.1</v>
      </c>
      <c r="N14" s="15">
        <v>1.5</v>
      </c>
      <c r="O14" s="16">
        <v>11.2</v>
      </c>
      <c r="P14" s="16">
        <v>969.1</v>
      </c>
      <c r="Q14" s="16">
        <v>-3.8</v>
      </c>
      <c r="R14" s="16"/>
      <c r="S14" s="107">
        <f>S13+(S16-S13)/3</f>
        <v>1144.2666666666667</v>
      </c>
      <c r="T14" s="16"/>
      <c r="U14" s="20">
        <v>6</v>
      </c>
      <c r="V14" s="16">
        <v>14</v>
      </c>
      <c r="W14" s="16">
        <v>1204.5</v>
      </c>
      <c r="X14" s="16">
        <v>-11.9</v>
      </c>
      <c r="Y14" s="15">
        <v>12.5</v>
      </c>
      <c r="Z14" s="16">
        <v>1078.5</v>
      </c>
      <c r="AA14" s="16">
        <v>-2.7</v>
      </c>
      <c r="AB14" s="16"/>
      <c r="AC14" s="87">
        <f>AC13+(AC15-AC13)/3</f>
        <v>1009.3444444444444</v>
      </c>
      <c r="AD14" s="16"/>
      <c r="AE14" s="20">
        <v>6</v>
      </c>
      <c r="AF14" s="16">
        <v>10.3</v>
      </c>
      <c r="AG14" s="16">
        <v>880.3</v>
      </c>
      <c r="AH14" s="15">
        <v>-8.5</v>
      </c>
      <c r="AI14" s="15">
        <v>9.1999999999999993</v>
      </c>
      <c r="AJ14" s="15">
        <v>783.1</v>
      </c>
      <c r="AK14" s="15">
        <v>-2.4</v>
      </c>
      <c r="AL14" s="15"/>
      <c r="AM14" s="82">
        <f>AM13+(AM15-AM13)/3</f>
        <v>790.97777777777776</v>
      </c>
      <c r="AN14" s="15"/>
    </row>
    <row r="15" spans="1:40" x14ac:dyDescent="0.2">
      <c r="A15" s="20">
        <v>7</v>
      </c>
      <c r="B15" s="15"/>
      <c r="C15" s="89">
        <v>851.6</v>
      </c>
      <c r="D15" s="14"/>
      <c r="E15" s="16"/>
      <c r="F15" s="98">
        <f>F14+(F17-F14)/3</f>
        <v>910.73333333333335</v>
      </c>
      <c r="G15" s="15"/>
      <c r="H15" s="15"/>
      <c r="I15" s="88">
        <f>I14+(I18-I14)/4</f>
        <v>945.32499999999993</v>
      </c>
      <c r="J15" s="16"/>
      <c r="K15" s="20">
        <v>7</v>
      </c>
      <c r="L15" s="15">
        <v>11.3</v>
      </c>
      <c r="M15" s="16">
        <v>977.9</v>
      </c>
      <c r="N15" s="15">
        <v>-1.2</v>
      </c>
      <c r="O15" s="16">
        <v>11.2</v>
      </c>
      <c r="P15" s="16">
        <v>969.7</v>
      </c>
      <c r="Q15" s="16">
        <v>0.6</v>
      </c>
      <c r="R15" s="16"/>
      <c r="S15" s="107">
        <f>S14+(S16-S14)/3</f>
        <v>1146.911111111111</v>
      </c>
      <c r="T15" s="16"/>
      <c r="U15" s="20">
        <v>7</v>
      </c>
      <c r="V15" s="16">
        <v>13.9</v>
      </c>
      <c r="W15" s="16">
        <v>1197.9000000000001</v>
      </c>
      <c r="X15" s="16">
        <v>-6.6</v>
      </c>
      <c r="Y15" s="16">
        <v>12.5</v>
      </c>
      <c r="Z15" s="16">
        <v>1078.2</v>
      </c>
      <c r="AA15" s="15">
        <v>-0.3</v>
      </c>
      <c r="AB15" s="16">
        <v>11.7</v>
      </c>
      <c r="AC15" s="15">
        <v>1005.7</v>
      </c>
      <c r="AD15" s="16">
        <v>-8.1999999999999993</v>
      </c>
      <c r="AE15" s="20">
        <v>7</v>
      </c>
      <c r="AF15" s="16">
        <v>10.199999999999999</v>
      </c>
      <c r="AG15" s="15">
        <v>875.5</v>
      </c>
      <c r="AH15" s="16">
        <v>-4.8</v>
      </c>
      <c r="AI15" s="16"/>
      <c r="AJ15" s="82">
        <f>AJ14+(AJ17-AJ14)/3</f>
        <v>782.23333333333335</v>
      </c>
      <c r="AK15" s="16"/>
      <c r="AL15" s="16">
        <v>9.4</v>
      </c>
      <c r="AM15" s="16">
        <v>792.4</v>
      </c>
      <c r="AN15" s="16">
        <v>3.2</v>
      </c>
    </row>
    <row r="16" spans="1:40" x14ac:dyDescent="0.2">
      <c r="A16" s="20">
        <v>8</v>
      </c>
      <c r="B16" s="16"/>
      <c r="C16" s="89">
        <v>853</v>
      </c>
      <c r="D16" s="15"/>
      <c r="E16" s="16"/>
      <c r="F16" s="98">
        <f>F15+(F17-F15)/3</f>
        <v>911.42222222222222</v>
      </c>
      <c r="G16" s="15"/>
      <c r="H16" s="15"/>
      <c r="I16" s="88">
        <f>I15+(I18-I15)/3</f>
        <v>946.34999999999991</v>
      </c>
      <c r="J16" s="16"/>
      <c r="K16" s="20">
        <v>8</v>
      </c>
      <c r="L16" s="15">
        <v>11.3</v>
      </c>
      <c r="M16" s="15">
        <v>977.9</v>
      </c>
      <c r="N16" s="15"/>
      <c r="O16" s="16">
        <v>11.2</v>
      </c>
      <c r="P16" s="16">
        <v>970.5</v>
      </c>
      <c r="Q16" s="16">
        <v>0.8</v>
      </c>
      <c r="R16" s="16">
        <v>13.4</v>
      </c>
      <c r="S16" s="16">
        <v>1152.2</v>
      </c>
      <c r="T16" s="16">
        <v>11.9</v>
      </c>
      <c r="U16" s="20">
        <v>8</v>
      </c>
      <c r="V16" s="16">
        <v>13.9</v>
      </c>
      <c r="W16" s="16">
        <v>1193.2</v>
      </c>
      <c r="X16" s="16">
        <v>-4.7</v>
      </c>
      <c r="Y16" s="16"/>
      <c r="Z16" s="82">
        <f>Z15+(Z18-Z15)/3</f>
        <v>1079.4333333333334</v>
      </c>
      <c r="AA16" s="16"/>
      <c r="AB16" s="16">
        <v>11.7</v>
      </c>
      <c r="AC16" s="15">
        <v>1000.2</v>
      </c>
      <c r="AD16" s="16">
        <v>-5.5</v>
      </c>
      <c r="AE16" s="20">
        <v>8</v>
      </c>
      <c r="AF16" s="16">
        <v>10.1</v>
      </c>
      <c r="AG16" s="16">
        <v>867.7</v>
      </c>
      <c r="AH16" s="15">
        <v>-7.8</v>
      </c>
      <c r="AI16" s="16"/>
      <c r="AJ16" s="82">
        <f>AJ15+(AJ17-AJ15)/3</f>
        <v>781.65555555555557</v>
      </c>
      <c r="AK16" s="16"/>
      <c r="AL16" s="16">
        <v>9.4</v>
      </c>
      <c r="AM16" s="15">
        <v>794.2</v>
      </c>
      <c r="AN16" s="16">
        <v>1.8</v>
      </c>
    </row>
    <row r="17" spans="1:40" x14ac:dyDescent="0.2">
      <c r="A17" s="20">
        <v>9</v>
      </c>
      <c r="B17" s="15"/>
      <c r="C17" s="82">
        <v>854.5</v>
      </c>
      <c r="D17" s="15"/>
      <c r="E17" s="15">
        <v>10.5</v>
      </c>
      <c r="F17" s="15">
        <v>912.8</v>
      </c>
      <c r="G17" s="15">
        <v>3.1</v>
      </c>
      <c r="H17" s="15"/>
      <c r="I17" s="88">
        <f>I16+(I18-I16)/3</f>
        <v>947.0333333333333</v>
      </c>
      <c r="J17" s="16"/>
      <c r="K17" s="20">
        <v>9</v>
      </c>
      <c r="L17" s="15">
        <v>11.3</v>
      </c>
      <c r="M17" s="16">
        <v>976.2</v>
      </c>
      <c r="N17" s="16">
        <v>-1.7</v>
      </c>
      <c r="O17" s="15"/>
      <c r="P17" s="107">
        <f>P16+(P20-P16)/4</f>
        <v>971</v>
      </c>
      <c r="Q17" s="16"/>
      <c r="R17" s="16">
        <v>13.5</v>
      </c>
      <c r="S17" s="16">
        <v>1164.5999999999999</v>
      </c>
      <c r="T17" s="16">
        <v>12.4</v>
      </c>
      <c r="U17" s="20">
        <v>9</v>
      </c>
      <c r="V17" s="16">
        <v>13.8</v>
      </c>
      <c r="W17" s="16">
        <v>1189.8</v>
      </c>
      <c r="X17" s="16">
        <v>-3.4</v>
      </c>
      <c r="Y17" s="16"/>
      <c r="Z17" s="82">
        <f>Z16+(Z18-Z16)/3</f>
        <v>1080.2555555555557</v>
      </c>
      <c r="AA17" s="15"/>
      <c r="AB17" s="16">
        <v>11.7</v>
      </c>
      <c r="AC17" s="15">
        <v>999.6</v>
      </c>
      <c r="AD17" s="16">
        <v>-0.6</v>
      </c>
      <c r="AE17" s="20">
        <v>9</v>
      </c>
      <c r="AF17" s="16">
        <v>10.1</v>
      </c>
      <c r="AG17" s="16">
        <v>863.9</v>
      </c>
      <c r="AH17" s="16">
        <v>-3.8</v>
      </c>
      <c r="AI17" s="16">
        <v>9.1999999999999993</v>
      </c>
      <c r="AJ17" s="16">
        <v>780.5</v>
      </c>
      <c r="AK17" s="16">
        <v>-2.6</v>
      </c>
      <c r="AL17" s="16">
        <v>9.4</v>
      </c>
      <c r="AM17" s="16">
        <v>794.8</v>
      </c>
      <c r="AN17" s="16">
        <v>2.4</v>
      </c>
    </row>
    <row r="18" spans="1:40" x14ac:dyDescent="0.2">
      <c r="A18" s="20">
        <v>10</v>
      </c>
      <c r="B18" s="16"/>
      <c r="C18" s="89">
        <v>855.9</v>
      </c>
      <c r="D18" s="16"/>
      <c r="E18" s="15">
        <v>10.5</v>
      </c>
      <c r="F18" s="16">
        <v>915.6</v>
      </c>
      <c r="G18" s="15">
        <v>2.8</v>
      </c>
      <c r="H18" s="15">
        <v>10.9</v>
      </c>
      <c r="I18" s="15">
        <v>948.4</v>
      </c>
      <c r="J18" s="16">
        <v>4.0999999999999996</v>
      </c>
      <c r="K18" s="20">
        <v>10</v>
      </c>
      <c r="L18" s="15">
        <v>11.3</v>
      </c>
      <c r="M18" s="15">
        <v>977.9</v>
      </c>
      <c r="N18" s="15">
        <v>1.7</v>
      </c>
      <c r="O18" s="15"/>
      <c r="P18" s="107">
        <f>P17+(P20-P17)/4</f>
        <v>971.375</v>
      </c>
      <c r="Q18" s="16"/>
      <c r="R18" s="16">
        <v>13.7</v>
      </c>
      <c r="S18" s="16">
        <v>1175.7</v>
      </c>
      <c r="T18" s="16">
        <v>11.1</v>
      </c>
      <c r="U18" s="20">
        <v>10</v>
      </c>
      <c r="V18" s="16">
        <v>13.8</v>
      </c>
      <c r="W18" s="16">
        <v>1184.0999999999999</v>
      </c>
      <c r="X18" s="16">
        <v>-5.7</v>
      </c>
      <c r="Y18" s="16">
        <v>12.6</v>
      </c>
      <c r="Z18" s="16">
        <v>1081.9000000000001</v>
      </c>
      <c r="AA18" s="16">
        <v>3.9</v>
      </c>
      <c r="AB18" s="16">
        <v>11.6</v>
      </c>
      <c r="AC18" s="15">
        <v>996.5</v>
      </c>
      <c r="AD18" s="16">
        <v>-3.1</v>
      </c>
      <c r="AE18" s="20">
        <v>10</v>
      </c>
      <c r="AF18" s="16"/>
      <c r="AG18" s="82">
        <f>AG17+(AG20-AG17)/3</f>
        <v>862.9</v>
      </c>
      <c r="AH18" s="16"/>
      <c r="AI18" s="16">
        <v>9.1</v>
      </c>
      <c r="AJ18" s="16">
        <v>778.4</v>
      </c>
      <c r="AK18" s="16">
        <v>-2.1</v>
      </c>
      <c r="AL18" s="16">
        <v>9.4</v>
      </c>
      <c r="AM18" s="15">
        <v>798.1</v>
      </c>
      <c r="AN18" s="16">
        <v>5.7</v>
      </c>
    </row>
    <row r="19" spans="1:40" x14ac:dyDescent="0.2">
      <c r="A19" s="20">
        <v>11</v>
      </c>
      <c r="B19" s="16">
        <v>10.1</v>
      </c>
      <c r="C19" s="16">
        <v>858.8</v>
      </c>
      <c r="D19" s="16">
        <v>17.399999999999999</v>
      </c>
      <c r="E19" s="15">
        <v>10.5</v>
      </c>
      <c r="F19" s="16">
        <v>914.9</v>
      </c>
      <c r="G19" s="16">
        <v>-0.7</v>
      </c>
      <c r="H19" s="16">
        <v>11</v>
      </c>
      <c r="I19" s="16">
        <v>951.2</v>
      </c>
      <c r="J19" s="16">
        <v>2.8</v>
      </c>
      <c r="K19" s="20">
        <v>11</v>
      </c>
      <c r="L19" s="15"/>
      <c r="M19" s="106">
        <f>M18+(M21-M18)/3</f>
        <v>978.4</v>
      </c>
      <c r="N19" s="15"/>
      <c r="O19" s="15"/>
      <c r="P19" s="107">
        <f>P18+(P20-P18)/3</f>
        <v>971.75</v>
      </c>
      <c r="Q19" s="16"/>
      <c r="R19" s="16">
        <v>13.7</v>
      </c>
      <c r="S19" s="16">
        <v>1180.5</v>
      </c>
      <c r="T19" s="16">
        <v>4.8</v>
      </c>
      <c r="U19" s="20">
        <v>11</v>
      </c>
      <c r="V19" s="16"/>
      <c r="W19" s="82">
        <f>W18+(W21-W18)/3</f>
        <v>1179.8</v>
      </c>
      <c r="X19" s="16"/>
      <c r="Y19" s="16">
        <v>12.6</v>
      </c>
      <c r="Z19" s="15">
        <v>1082.5</v>
      </c>
      <c r="AA19" s="15">
        <v>0.6</v>
      </c>
      <c r="AB19" s="16">
        <v>11.6</v>
      </c>
      <c r="AC19" s="16">
        <v>994.3</v>
      </c>
      <c r="AD19" s="16">
        <v>-2.2000000000000002</v>
      </c>
      <c r="AE19" s="20">
        <v>11</v>
      </c>
      <c r="AF19" s="16"/>
      <c r="AG19" s="82">
        <f>AG18+(AG20-AG18)/3</f>
        <v>862.23333333333335</v>
      </c>
      <c r="AH19" s="16"/>
      <c r="AI19" s="16">
        <v>9.1999999999999993</v>
      </c>
      <c r="AJ19" s="16">
        <v>777.4</v>
      </c>
      <c r="AK19" s="16">
        <v>-1</v>
      </c>
      <c r="AL19" s="15">
        <v>9.4</v>
      </c>
      <c r="AM19" s="16">
        <v>799.8</v>
      </c>
      <c r="AN19" s="16">
        <v>1.7</v>
      </c>
    </row>
    <row r="20" spans="1:40" x14ac:dyDescent="0.2">
      <c r="A20" s="20">
        <v>12</v>
      </c>
      <c r="B20" s="16">
        <v>10.199999999999999</v>
      </c>
      <c r="C20" s="16">
        <v>869</v>
      </c>
      <c r="D20" s="16">
        <v>10.199999999999999</v>
      </c>
      <c r="E20" s="16">
        <v>10.5</v>
      </c>
      <c r="F20" s="15">
        <v>914.4</v>
      </c>
      <c r="G20" s="15">
        <v>-0.5</v>
      </c>
      <c r="H20" s="16">
        <v>11</v>
      </c>
      <c r="I20" s="16">
        <v>952.7</v>
      </c>
      <c r="J20" s="16">
        <v>1.5</v>
      </c>
      <c r="K20" s="20">
        <v>12</v>
      </c>
      <c r="L20" s="15"/>
      <c r="M20" s="107">
        <f>M19+(M21-M19)/3</f>
        <v>978.73333333333335</v>
      </c>
      <c r="N20" s="15"/>
      <c r="O20" s="16">
        <v>11.3</v>
      </c>
      <c r="P20" s="16">
        <v>972.5</v>
      </c>
      <c r="Q20" s="16">
        <v>2</v>
      </c>
      <c r="R20" s="16"/>
      <c r="S20" s="107">
        <f>S19+(S23-S19)/3</f>
        <v>1182.3333333333333</v>
      </c>
      <c r="T20" s="16"/>
      <c r="U20" s="20">
        <v>12</v>
      </c>
      <c r="V20" s="16"/>
      <c r="W20" s="82">
        <f>W19+(W21-W18)/3</f>
        <v>1175.5</v>
      </c>
      <c r="X20" s="16"/>
      <c r="Y20" s="15">
        <v>12.6</v>
      </c>
      <c r="Z20" s="15">
        <v>1080.4000000000001</v>
      </c>
      <c r="AA20" s="15">
        <v>-2.1</v>
      </c>
      <c r="AB20" s="16"/>
      <c r="AC20" s="82">
        <f>AC19+(AC22-AC19)/3</f>
        <v>991.36666666666667</v>
      </c>
      <c r="AD20" s="16"/>
      <c r="AE20" s="20">
        <v>12</v>
      </c>
      <c r="AF20" s="16">
        <v>10.1</v>
      </c>
      <c r="AG20" s="15">
        <v>860.9</v>
      </c>
      <c r="AH20" s="16">
        <v>-3</v>
      </c>
      <c r="AI20" s="16">
        <v>9.1999999999999993</v>
      </c>
      <c r="AJ20" s="16">
        <v>776</v>
      </c>
      <c r="AK20" s="16">
        <v>-1.4</v>
      </c>
      <c r="AL20" s="15"/>
      <c r="AM20" s="82">
        <f>AM19+(AM22-AM19)/3</f>
        <v>801.73333333333335</v>
      </c>
      <c r="AN20" s="16"/>
    </row>
    <row r="21" spans="1:40" x14ac:dyDescent="0.2">
      <c r="A21" s="20">
        <v>13</v>
      </c>
      <c r="B21" s="16">
        <v>10.199999999999999</v>
      </c>
      <c r="C21" s="16">
        <v>872.5</v>
      </c>
      <c r="D21" s="16">
        <v>3.5</v>
      </c>
      <c r="E21" s="16">
        <v>10.5</v>
      </c>
      <c r="F21" s="16">
        <v>916.4</v>
      </c>
      <c r="G21" s="16">
        <v>2</v>
      </c>
      <c r="H21" s="16">
        <v>11</v>
      </c>
      <c r="I21" s="16">
        <v>953.5</v>
      </c>
      <c r="J21" s="16">
        <v>0.8</v>
      </c>
      <c r="K21" s="20">
        <v>13</v>
      </c>
      <c r="L21" s="15">
        <v>11.3</v>
      </c>
      <c r="M21" s="15">
        <v>979.4</v>
      </c>
      <c r="N21" s="15">
        <v>1.5</v>
      </c>
      <c r="O21" s="16">
        <v>11.3</v>
      </c>
      <c r="P21" s="16">
        <v>974.2</v>
      </c>
      <c r="Q21" s="16">
        <v>1.7</v>
      </c>
      <c r="R21" s="16"/>
      <c r="S21" s="107">
        <f>S20+(S23-S20)/3</f>
        <v>1183.5555555555554</v>
      </c>
      <c r="T21" s="16"/>
      <c r="U21" s="20">
        <v>13</v>
      </c>
      <c r="V21" s="16">
        <v>13.6</v>
      </c>
      <c r="W21" s="16">
        <v>1171.2</v>
      </c>
      <c r="X21" s="16">
        <v>-12.9</v>
      </c>
      <c r="Y21" s="15">
        <v>12.6</v>
      </c>
      <c r="Z21" s="15">
        <v>1082.5999999999999</v>
      </c>
      <c r="AA21" s="16">
        <v>2.2000000000000002</v>
      </c>
      <c r="AB21" s="16"/>
      <c r="AC21" s="82">
        <f>AC20+(AC22-AC20)/3</f>
        <v>989.41111111111115</v>
      </c>
      <c r="AD21" s="16"/>
      <c r="AE21" s="20">
        <v>13</v>
      </c>
      <c r="AF21" s="16">
        <v>10.1</v>
      </c>
      <c r="AG21" s="16">
        <v>857.3</v>
      </c>
      <c r="AH21" s="16">
        <v>-3.6</v>
      </c>
      <c r="AI21" s="16">
        <v>9.1999999999999993</v>
      </c>
      <c r="AJ21" s="16">
        <v>775.8</v>
      </c>
      <c r="AK21" s="16">
        <v>-0.2</v>
      </c>
      <c r="AL21" s="15"/>
      <c r="AM21" s="82">
        <f>AM20+(AM22-AM20)/3</f>
        <v>803.02222222222224</v>
      </c>
      <c r="AN21" s="16"/>
    </row>
    <row r="22" spans="1:40" x14ac:dyDescent="0.2">
      <c r="A22" s="20">
        <v>14</v>
      </c>
      <c r="B22" s="16">
        <v>10.3</v>
      </c>
      <c r="C22" s="16">
        <v>875.8</v>
      </c>
      <c r="D22" s="16">
        <v>3.3</v>
      </c>
      <c r="E22" s="16"/>
      <c r="F22" s="98">
        <f>F21+(F24-F21)/3</f>
        <v>917.73333333333335</v>
      </c>
      <c r="G22" s="16"/>
      <c r="H22" s="16"/>
      <c r="I22" s="88">
        <f>I21+(I24-I21)/3</f>
        <v>955.36666666666667</v>
      </c>
      <c r="J22" s="16"/>
      <c r="K22" s="20">
        <v>14</v>
      </c>
      <c r="L22" s="15">
        <v>11.4</v>
      </c>
      <c r="M22" s="16">
        <v>981.7</v>
      </c>
      <c r="N22" s="15">
        <v>2.2999999999999998</v>
      </c>
      <c r="O22" s="16">
        <v>11.3</v>
      </c>
      <c r="P22" s="16">
        <v>979</v>
      </c>
      <c r="Q22" s="16">
        <v>4.8</v>
      </c>
      <c r="R22" s="16"/>
      <c r="S22" s="107">
        <f>S21+(S23-S21)/3</f>
        <v>1184.3703703703702</v>
      </c>
      <c r="T22" s="16"/>
      <c r="U22" s="20">
        <v>14</v>
      </c>
      <c r="V22" s="16">
        <v>13.5</v>
      </c>
      <c r="W22" s="16">
        <v>1163.2</v>
      </c>
      <c r="X22" s="16">
        <v>-8.1</v>
      </c>
      <c r="Y22" s="15">
        <v>12.6</v>
      </c>
      <c r="Z22" s="16">
        <v>1081.5999999999999</v>
      </c>
      <c r="AA22" s="16">
        <v>-1</v>
      </c>
      <c r="AB22" s="16">
        <v>11.5</v>
      </c>
      <c r="AC22" s="16">
        <v>985.5</v>
      </c>
      <c r="AD22" s="16">
        <v>-8.8000000000000007</v>
      </c>
      <c r="AE22" s="20">
        <v>14</v>
      </c>
      <c r="AF22" s="16">
        <v>10</v>
      </c>
      <c r="AG22" s="15">
        <v>854.6</v>
      </c>
      <c r="AH22" s="16">
        <v>-2.7</v>
      </c>
      <c r="AI22" s="16"/>
      <c r="AJ22" s="82">
        <f>AJ21+(AJ24-AJ21)/3</f>
        <v>775.69999999999993</v>
      </c>
      <c r="AK22" s="16"/>
      <c r="AL22" s="15">
        <v>9.5</v>
      </c>
      <c r="AM22" s="15">
        <v>805.6</v>
      </c>
      <c r="AN22" s="16">
        <v>5.6</v>
      </c>
    </row>
    <row r="23" spans="1:40" x14ac:dyDescent="0.2">
      <c r="A23" s="20">
        <v>15</v>
      </c>
      <c r="B23" s="16">
        <v>10.3</v>
      </c>
      <c r="C23" s="16">
        <v>878.5</v>
      </c>
      <c r="D23" s="16">
        <v>2.7</v>
      </c>
      <c r="E23" s="16"/>
      <c r="F23" s="99">
        <f>F22+(F24-F22)/3</f>
        <v>918.62222222222226</v>
      </c>
      <c r="G23" s="15"/>
      <c r="H23" s="16"/>
      <c r="I23" s="88">
        <f>I22+(I24-I22)/3</f>
        <v>956.61111111111109</v>
      </c>
      <c r="J23" s="16"/>
      <c r="K23" s="20">
        <v>15</v>
      </c>
      <c r="L23" s="15">
        <v>11.4</v>
      </c>
      <c r="M23" s="16">
        <v>982.5</v>
      </c>
      <c r="N23" s="16">
        <v>0.8</v>
      </c>
      <c r="O23" s="15">
        <v>11.4</v>
      </c>
      <c r="P23" s="16">
        <v>983.3</v>
      </c>
      <c r="Q23" s="16">
        <v>4.3</v>
      </c>
      <c r="R23" s="16">
        <v>13.8</v>
      </c>
      <c r="S23" s="16">
        <v>1186</v>
      </c>
      <c r="T23" s="16">
        <v>5.5</v>
      </c>
      <c r="U23" s="20">
        <v>15</v>
      </c>
      <c r="V23" s="16">
        <v>13.5</v>
      </c>
      <c r="W23" s="16">
        <v>1159</v>
      </c>
      <c r="X23" s="16">
        <v>-4.2</v>
      </c>
      <c r="Y23" s="16"/>
      <c r="Z23" s="89">
        <f>Z22+(Z25-Z22)/3</f>
        <v>1080.5</v>
      </c>
      <c r="AA23" s="16"/>
      <c r="AB23" s="16">
        <v>11.4</v>
      </c>
      <c r="AC23" s="16">
        <v>978.1</v>
      </c>
      <c r="AD23" s="16">
        <v>-7.4</v>
      </c>
      <c r="AE23" s="20">
        <v>15</v>
      </c>
      <c r="AF23" s="16">
        <v>10</v>
      </c>
      <c r="AG23" s="15">
        <v>852.7</v>
      </c>
      <c r="AH23" s="16">
        <v>-3.6</v>
      </c>
      <c r="AI23" s="16"/>
      <c r="AJ23" s="82">
        <f>AJ22+(AJ24-AJ22)/3</f>
        <v>775.63333333333333</v>
      </c>
      <c r="AK23" s="16"/>
      <c r="AL23" s="16">
        <v>9.6</v>
      </c>
      <c r="AM23" s="16">
        <v>809.2</v>
      </c>
      <c r="AN23" s="16">
        <v>3.6</v>
      </c>
    </row>
    <row r="24" spans="1:40" x14ac:dyDescent="0.2">
      <c r="A24" s="20">
        <v>16</v>
      </c>
      <c r="B24" s="16">
        <v>10.3</v>
      </c>
      <c r="C24" s="16">
        <v>880.4</v>
      </c>
      <c r="D24" s="16">
        <v>1.9</v>
      </c>
      <c r="E24" s="15">
        <v>10.6</v>
      </c>
      <c r="F24" s="16">
        <v>920.4</v>
      </c>
      <c r="G24" s="16">
        <v>4</v>
      </c>
      <c r="H24" s="16">
        <v>11.1</v>
      </c>
      <c r="I24" s="15">
        <v>959.1</v>
      </c>
      <c r="J24" s="16">
        <v>5.6</v>
      </c>
      <c r="K24" s="20">
        <v>16</v>
      </c>
      <c r="L24" s="15">
        <v>11.4</v>
      </c>
      <c r="M24" s="15">
        <v>984.1</v>
      </c>
      <c r="N24" s="15">
        <v>1.6</v>
      </c>
      <c r="O24" s="15"/>
      <c r="P24" s="107">
        <f>P23+(P26-P23)/3</f>
        <v>988.86666666666667</v>
      </c>
      <c r="Q24" s="16"/>
      <c r="R24" s="16">
        <v>13.9</v>
      </c>
      <c r="S24" s="16">
        <v>1197.7</v>
      </c>
      <c r="T24" s="16">
        <v>11.7</v>
      </c>
      <c r="U24" s="20">
        <v>16</v>
      </c>
      <c r="V24" s="16">
        <v>13.4</v>
      </c>
      <c r="W24" s="16">
        <v>1151.2</v>
      </c>
      <c r="X24" s="16">
        <v>-7.8</v>
      </c>
      <c r="Y24" s="16"/>
      <c r="Z24" s="82">
        <f>Z23+(Z25-Z23)/3</f>
        <v>1079.7666666666667</v>
      </c>
      <c r="AA24" s="16"/>
      <c r="AB24" s="16">
        <v>11.3</v>
      </c>
      <c r="AC24" s="16">
        <v>972.5</v>
      </c>
      <c r="AD24" s="16">
        <v>-5.6</v>
      </c>
      <c r="AE24" s="20">
        <v>16</v>
      </c>
      <c r="AF24" s="16">
        <v>9.9</v>
      </c>
      <c r="AG24" s="16">
        <v>844.7</v>
      </c>
      <c r="AH24" s="16">
        <v>-8</v>
      </c>
      <c r="AI24" s="16">
        <v>9.1999999999999993</v>
      </c>
      <c r="AJ24" s="16">
        <v>775.5</v>
      </c>
      <c r="AK24" s="16">
        <v>-0.3</v>
      </c>
      <c r="AL24" s="16">
        <v>9.6</v>
      </c>
      <c r="AM24" s="16">
        <v>811</v>
      </c>
      <c r="AN24" s="16">
        <v>1.8</v>
      </c>
    </row>
    <row r="25" spans="1:40" x14ac:dyDescent="0.2">
      <c r="A25" s="20">
        <v>17</v>
      </c>
      <c r="B25" s="16"/>
      <c r="C25" s="98">
        <f>C24+(C27-C24)/3</f>
        <v>881.73333333333335</v>
      </c>
      <c r="D25" s="16"/>
      <c r="E25" s="15">
        <v>10.6</v>
      </c>
      <c r="F25" s="15">
        <v>920.7</v>
      </c>
      <c r="G25" s="15">
        <v>0.3</v>
      </c>
      <c r="H25" s="16">
        <v>11.1</v>
      </c>
      <c r="I25" s="15">
        <v>961.3</v>
      </c>
      <c r="J25" s="16">
        <v>2.2000000000000002</v>
      </c>
      <c r="K25" s="20">
        <v>17</v>
      </c>
      <c r="L25" s="15">
        <v>11.4</v>
      </c>
      <c r="M25" s="15">
        <v>985.5</v>
      </c>
      <c r="N25" s="15">
        <v>1.4</v>
      </c>
      <c r="O25" s="16"/>
      <c r="P25" s="107">
        <f>P24+(P26-P24)/3</f>
        <v>992.57777777777778</v>
      </c>
      <c r="Q25" s="16"/>
      <c r="R25" s="16">
        <v>14.1</v>
      </c>
      <c r="S25" s="16">
        <v>1209.8</v>
      </c>
      <c r="T25" s="16">
        <v>12.1</v>
      </c>
      <c r="U25" s="20">
        <v>17</v>
      </c>
      <c r="V25" s="16">
        <v>13.4</v>
      </c>
      <c r="W25" s="16">
        <v>1151.5</v>
      </c>
      <c r="X25" s="16">
        <v>0.3</v>
      </c>
      <c r="Y25" s="16">
        <v>12.6</v>
      </c>
      <c r="Z25" s="16">
        <v>1078.3</v>
      </c>
      <c r="AA25" s="16">
        <v>-3.3</v>
      </c>
      <c r="AB25" s="16">
        <v>11.3</v>
      </c>
      <c r="AC25" s="16">
        <v>966</v>
      </c>
      <c r="AD25" s="16">
        <v>-6.5</v>
      </c>
      <c r="AE25" s="20">
        <v>17</v>
      </c>
      <c r="AF25" s="16"/>
      <c r="AG25" s="82">
        <f>AG24+(AG27-AG24)/3</f>
        <v>839.93333333333339</v>
      </c>
      <c r="AH25" s="16"/>
      <c r="AI25" s="16">
        <v>9.1999999999999993</v>
      </c>
      <c r="AJ25" s="16">
        <v>777.1</v>
      </c>
      <c r="AK25" s="16">
        <v>1.6</v>
      </c>
      <c r="AL25" s="16">
        <v>9.6</v>
      </c>
      <c r="AM25" s="16">
        <v>813.7</v>
      </c>
      <c r="AN25" s="16">
        <v>2.7</v>
      </c>
    </row>
    <row r="26" spans="1:40" x14ac:dyDescent="0.2">
      <c r="A26" s="20">
        <v>18</v>
      </c>
      <c r="B26" s="16"/>
      <c r="C26" s="98">
        <f>C25+(C27-C25)/3</f>
        <v>882.62222222222226</v>
      </c>
      <c r="D26" s="16"/>
      <c r="E26" s="15">
        <v>10.6</v>
      </c>
      <c r="F26" s="16">
        <v>919.2</v>
      </c>
      <c r="G26" s="15">
        <v>-1.5</v>
      </c>
      <c r="H26" s="16">
        <v>11.1</v>
      </c>
      <c r="I26" s="15">
        <v>962</v>
      </c>
      <c r="J26" s="16">
        <v>0.7</v>
      </c>
      <c r="K26" s="20">
        <v>18</v>
      </c>
      <c r="L26" s="15"/>
      <c r="M26" s="106">
        <f>M25+(M28-M25)/3</f>
        <v>984.9</v>
      </c>
      <c r="N26" s="16"/>
      <c r="O26" s="16">
        <v>11.6</v>
      </c>
      <c r="P26" s="16">
        <v>1000</v>
      </c>
      <c r="Q26" s="16">
        <v>16.7</v>
      </c>
      <c r="R26" s="16">
        <v>14.1</v>
      </c>
      <c r="S26" s="16">
        <v>1215.2</v>
      </c>
      <c r="T26" s="16">
        <v>5.4</v>
      </c>
      <c r="U26" s="20">
        <v>18</v>
      </c>
      <c r="V26" s="16"/>
      <c r="W26" s="82">
        <f>W25+(W28-W25)/3</f>
        <v>1147.5666666666666</v>
      </c>
      <c r="X26" s="16"/>
      <c r="Y26" s="16">
        <v>12.6</v>
      </c>
      <c r="Z26" s="16">
        <v>1076.7</v>
      </c>
      <c r="AA26" s="16">
        <v>-1.6</v>
      </c>
      <c r="AB26" s="16">
        <v>11.2</v>
      </c>
      <c r="AC26" s="16">
        <v>963.2</v>
      </c>
      <c r="AD26" s="16">
        <v>-2.8</v>
      </c>
      <c r="AE26" s="20">
        <v>18</v>
      </c>
      <c r="AF26" s="16"/>
      <c r="AG26" s="82">
        <f>AG25+(AG27-AG25)/3</f>
        <v>836.75555555555559</v>
      </c>
      <c r="AH26" s="16"/>
      <c r="AI26" s="16">
        <v>9.1999999999999993</v>
      </c>
      <c r="AJ26" s="16">
        <v>778.5</v>
      </c>
      <c r="AK26" s="16">
        <v>1.4</v>
      </c>
      <c r="AL26" s="16">
        <v>9.6999999999999993</v>
      </c>
      <c r="AM26" s="16">
        <v>817.5</v>
      </c>
      <c r="AN26" s="16">
        <v>3.8</v>
      </c>
    </row>
    <row r="27" spans="1:40" x14ac:dyDescent="0.2">
      <c r="A27" s="20">
        <v>19</v>
      </c>
      <c r="B27" s="16">
        <v>10.4</v>
      </c>
      <c r="C27" s="16">
        <v>884.4</v>
      </c>
      <c r="D27" s="16">
        <v>4</v>
      </c>
      <c r="E27" s="15">
        <v>10.6</v>
      </c>
      <c r="F27" s="16">
        <v>919.2</v>
      </c>
      <c r="G27" s="16">
        <v>0</v>
      </c>
      <c r="H27" s="16">
        <v>11.1</v>
      </c>
      <c r="I27" s="15">
        <v>966.3</v>
      </c>
      <c r="J27" s="16">
        <v>4.3</v>
      </c>
      <c r="K27" s="20">
        <v>19</v>
      </c>
      <c r="L27" s="15"/>
      <c r="M27" s="107">
        <f>M26+(M28-M26)/3</f>
        <v>984.5</v>
      </c>
      <c r="N27" s="15"/>
      <c r="O27" s="16">
        <v>11.6</v>
      </c>
      <c r="P27" s="16">
        <v>1002.9</v>
      </c>
      <c r="Q27" s="16">
        <v>2.9</v>
      </c>
      <c r="R27" s="16">
        <v>14.2</v>
      </c>
      <c r="S27" s="16">
        <v>1219.5</v>
      </c>
      <c r="T27" s="16">
        <v>4.3</v>
      </c>
      <c r="U27" s="20">
        <v>19</v>
      </c>
      <c r="V27" s="16"/>
      <c r="W27" s="82">
        <f>W26+(W28-W25)/3</f>
        <v>1143.6333333333332</v>
      </c>
      <c r="X27" s="16"/>
      <c r="Y27" s="16">
        <v>12.6</v>
      </c>
      <c r="Z27" s="16">
        <v>1077.0999999999999</v>
      </c>
      <c r="AA27" s="16">
        <v>0.4</v>
      </c>
      <c r="AB27" s="16"/>
      <c r="AC27" s="82">
        <f>AC26+(AC29-AC26)/3</f>
        <v>959.80000000000007</v>
      </c>
      <c r="AD27" s="16"/>
      <c r="AE27" s="20">
        <v>19</v>
      </c>
      <c r="AF27" s="16">
        <v>9.8000000000000007</v>
      </c>
      <c r="AG27" s="15">
        <v>830.4</v>
      </c>
      <c r="AH27" s="16">
        <v>-22.3</v>
      </c>
      <c r="AI27" s="16">
        <v>9.1999999999999993</v>
      </c>
      <c r="AJ27" s="16">
        <v>778.5</v>
      </c>
      <c r="AK27" s="16"/>
      <c r="AL27" s="16"/>
      <c r="AM27" s="82">
        <f>AM26+(AM29-AM26)/3</f>
        <v>819.66666666666663</v>
      </c>
      <c r="AN27" s="16"/>
    </row>
    <row r="28" spans="1:40" x14ac:dyDescent="0.2">
      <c r="A28" s="20">
        <v>20</v>
      </c>
      <c r="B28" s="16">
        <v>10.4</v>
      </c>
      <c r="C28" s="16">
        <v>887.2</v>
      </c>
      <c r="D28" s="16">
        <v>2.8</v>
      </c>
      <c r="E28" s="15">
        <v>10.6</v>
      </c>
      <c r="F28" s="16">
        <v>922.8</v>
      </c>
      <c r="G28" s="15">
        <v>3.6</v>
      </c>
      <c r="H28" s="16">
        <v>11.1</v>
      </c>
      <c r="I28" s="16">
        <v>966.6</v>
      </c>
      <c r="J28" s="16">
        <v>0.3</v>
      </c>
      <c r="K28" s="20">
        <v>20</v>
      </c>
      <c r="L28" s="15">
        <v>11.4</v>
      </c>
      <c r="M28" s="15">
        <v>983.7</v>
      </c>
      <c r="N28" s="15">
        <v>-1.8</v>
      </c>
      <c r="O28" s="16">
        <v>11.6</v>
      </c>
      <c r="P28" s="16">
        <v>1004.3</v>
      </c>
      <c r="Q28" s="16">
        <v>1.4</v>
      </c>
      <c r="R28" s="16"/>
      <c r="S28" s="107">
        <f>S27+(S30-S27)/3</f>
        <v>1221.1333333333334</v>
      </c>
      <c r="T28" s="16"/>
      <c r="U28" s="20">
        <v>20</v>
      </c>
      <c r="V28" s="16">
        <v>13.3</v>
      </c>
      <c r="W28" s="16">
        <v>1139.7</v>
      </c>
      <c r="X28" s="16">
        <v>-11.8</v>
      </c>
      <c r="Y28" s="16">
        <v>12.5</v>
      </c>
      <c r="Z28" s="15">
        <v>1071.3</v>
      </c>
      <c r="AA28" s="15">
        <v>-5.8</v>
      </c>
      <c r="AB28" s="16"/>
      <c r="AC28" s="82">
        <f>AC27+(AC29-AC27)/3</f>
        <v>957.53333333333342</v>
      </c>
      <c r="AD28" s="16"/>
      <c r="AE28" s="20">
        <v>20</v>
      </c>
      <c r="AF28" s="16">
        <v>9.6</v>
      </c>
      <c r="AG28" s="15">
        <v>817.4</v>
      </c>
      <c r="AH28" s="16">
        <v>-13</v>
      </c>
      <c r="AI28" s="16">
        <v>9.1999999999999993</v>
      </c>
      <c r="AJ28" s="65">
        <v>780.4</v>
      </c>
      <c r="AK28" s="65">
        <v>1.9</v>
      </c>
      <c r="AL28" s="16"/>
      <c r="AM28" s="82">
        <f>AM27+(AM29-AM27)/3</f>
        <v>821.11111111111109</v>
      </c>
      <c r="AN28" s="15"/>
    </row>
    <row r="29" spans="1:40" x14ac:dyDescent="0.2">
      <c r="A29" s="20">
        <v>21</v>
      </c>
      <c r="B29" s="16">
        <v>10.4</v>
      </c>
      <c r="C29" s="16">
        <v>889</v>
      </c>
      <c r="D29" s="16">
        <v>1.8</v>
      </c>
      <c r="E29" s="15"/>
      <c r="F29" s="98">
        <f>F28+(F32-F28)/4</f>
        <v>923.47499999999991</v>
      </c>
      <c r="G29" s="16"/>
      <c r="H29" s="16"/>
      <c r="I29" s="88">
        <f>I28+(I31-I28)/3</f>
        <v>968.33333333333337</v>
      </c>
      <c r="J29" s="16"/>
      <c r="K29" s="20">
        <v>21</v>
      </c>
      <c r="L29" s="15">
        <v>11.4</v>
      </c>
      <c r="M29" s="15">
        <v>983.7</v>
      </c>
      <c r="N29" s="15"/>
      <c r="O29" s="16">
        <v>11.7</v>
      </c>
      <c r="P29" s="16">
        <v>1013.5</v>
      </c>
      <c r="Q29" s="16">
        <v>9.1999999999999993</v>
      </c>
      <c r="R29" s="16"/>
      <c r="S29" s="107">
        <f>S28+(S30-S28)/3</f>
        <v>1222.2222222222224</v>
      </c>
      <c r="T29" s="16"/>
      <c r="U29" s="20">
        <v>21</v>
      </c>
      <c r="V29" s="16">
        <v>13.2</v>
      </c>
      <c r="W29" s="16">
        <v>1130.8</v>
      </c>
      <c r="X29" s="16">
        <v>-8.9</v>
      </c>
      <c r="Y29" s="15">
        <v>12.5</v>
      </c>
      <c r="Z29" s="16">
        <v>1069.8</v>
      </c>
      <c r="AA29" s="15">
        <v>-1.5</v>
      </c>
      <c r="AB29" s="16">
        <v>11.1</v>
      </c>
      <c r="AC29" s="16">
        <v>953</v>
      </c>
      <c r="AD29" s="16">
        <v>-10.199999999999999</v>
      </c>
      <c r="AE29" s="20">
        <v>21</v>
      </c>
      <c r="AF29" s="16">
        <v>9.5</v>
      </c>
      <c r="AG29" s="15">
        <v>812.8</v>
      </c>
      <c r="AH29" s="16">
        <v>-4.5999999999999996</v>
      </c>
      <c r="AI29" s="16"/>
      <c r="AJ29" s="82">
        <f>AJ28+(AJ31-AJ28)/3</f>
        <v>781.36666666666667</v>
      </c>
      <c r="AK29" s="16"/>
      <c r="AL29" s="16">
        <v>9.8000000000000007</v>
      </c>
      <c r="AM29" s="16">
        <v>824</v>
      </c>
      <c r="AN29" s="15">
        <v>6.5</v>
      </c>
    </row>
    <row r="30" spans="1:40" x14ac:dyDescent="0.2">
      <c r="A30" s="20">
        <v>22</v>
      </c>
      <c r="B30" s="16">
        <v>10.4</v>
      </c>
      <c r="C30" s="16">
        <v>890.3</v>
      </c>
      <c r="D30" s="16">
        <v>1.3</v>
      </c>
      <c r="E30" s="15"/>
      <c r="F30" s="98">
        <f>F29+(F32-F29)/4</f>
        <v>923.98124999999993</v>
      </c>
      <c r="G30" s="15"/>
      <c r="H30" s="16"/>
      <c r="I30" s="88">
        <f>I29+(I31-I29)/3</f>
        <v>969.48888888888894</v>
      </c>
      <c r="J30" s="16"/>
      <c r="K30" s="20">
        <v>22</v>
      </c>
      <c r="L30" s="15">
        <v>11.4</v>
      </c>
      <c r="M30" s="16">
        <v>980.4</v>
      </c>
      <c r="N30" s="15">
        <v>-3.3</v>
      </c>
      <c r="O30" s="16">
        <v>11.9</v>
      </c>
      <c r="P30" s="16">
        <v>1023.3</v>
      </c>
      <c r="Q30" s="16">
        <v>9.8000000000000007</v>
      </c>
      <c r="R30" s="16">
        <v>14.2</v>
      </c>
      <c r="S30" s="16">
        <v>1224.4000000000001</v>
      </c>
      <c r="T30" s="16">
        <v>4.9000000000000004</v>
      </c>
      <c r="U30" s="20">
        <v>22</v>
      </c>
      <c r="V30" s="16">
        <v>13.1</v>
      </c>
      <c r="W30" s="16">
        <v>1123.0999999999999</v>
      </c>
      <c r="X30" s="16">
        <v>-7.7</v>
      </c>
      <c r="Y30" s="15"/>
      <c r="Z30" s="82">
        <f>Z29+(Z32-Z29)/3</f>
        <v>1068.3333333333333</v>
      </c>
      <c r="AA30" s="15"/>
      <c r="AB30" s="16">
        <v>11</v>
      </c>
      <c r="AC30" s="16">
        <v>944.5</v>
      </c>
      <c r="AD30" s="16">
        <v>-8.5</v>
      </c>
      <c r="AE30" s="20">
        <v>22</v>
      </c>
      <c r="AF30" s="16">
        <v>9.5</v>
      </c>
      <c r="AG30" s="16">
        <v>809</v>
      </c>
      <c r="AH30" s="16">
        <v>-3.8</v>
      </c>
      <c r="AI30" s="16"/>
      <c r="AJ30" s="82">
        <f>AJ29+(AJ31-AJ29)/3</f>
        <v>782.01111111111106</v>
      </c>
      <c r="AK30" s="16"/>
      <c r="AL30" s="16">
        <v>9.9</v>
      </c>
      <c r="AM30" s="16">
        <v>829.2</v>
      </c>
      <c r="AN30" s="15">
        <v>5.2</v>
      </c>
    </row>
    <row r="31" spans="1:40" x14ac:dyDescent="0.2">
      <c r="A31" s="20">
        <v>23</v>
      </c>
      <c r="B31" s="16">
        <v>10.3</v>
      </c>
      <c r="C31" s="16">
        <v>894.1</v>
      </c>
      <c r="D31" s="16">
        <v>3.8</v>
      </c>
      <c r="E31" s="15"/>
      <c r="F31" s="98">
        <f>F30+(F32-F30)/4</f>
        <v>924.36093749999998</v>
      </c>
      <c r="G31" s="15"/>
      <c r="H31" s="16">
        <v>11.2</v>
      </c>
      <c r="I31" s="15">
        <v>971.8</v>
      </c>
      <c r="J31" s="16">
        <v>5.2</v>
      </c>
      <c r="K31" s="20">
        <v>23</v>
      </c>
      <c r="L31" s="15">
        <v>11.4</v>
      </c>
      <c r="M31" s="15">
        <v>984.3</v>
      </c>
      <c r="N31" s="15">
        <v>3.9</v>
      </c>
      <c r="O31" s="16"/>
      <c r="P31" s="107">
        <f>P30+(P33-P30)/2</f>
        <v>1034.3499999999999</v>
      </c>
      <c r="Q31" s="16"/>
      <c r="R31" s="16">
        <v>14.3</v>
      </c>
      <c r="S31" s="16">
        <v>1228.5</v>
      </c>
      <c r="T31" s="16">
        <v>4.0999999999999996</v>
      </c>
      <c r="U31" s="20">
        <v>23</v>
      </c>
      <c r="V31" s="16">
        <v>13</v>
      </c>
      <c r="W31" s="16">
        <v>1117.4000000000001</v>
      </c>
      <c r="X31" s="16">
        <v>-5.7</v>
      </c>
      <c r="Y31" s="16"/>
      <c r="Z31" s="82">
        <f>Z30+(Z32-Z30)/3</f>
        <v>1067.3555555555556</v>
      </c>
      <c r="AA31" s="15"/>
      <c r="AB31" s="16">
        <v>11</v>
      </c>
      <c r="AC31" s="16">
        <v>943.3</v>
      </c>
      <c r="AD31" s="16">
        <v>-1.2</v>
      </c>
      <c r="AE31" s="20">
        <v>23</v>
      </c>
      <c r="AF31" s="16">
        <v>9.5</v>
      </c>
      <c r="AG31" s="16">
        <v>907.4</v>
      </c>
      <c r="AH31" s="16">
        <v>-1.6</v>
      </c>
      <c r="AI31" s="16">
        <v>9.3000000000000007</v>
      </c>
      <c r="AJ31" s="16">
        <v>783.3</v>
      </c>
      <c r="AK31" s="16">
        <v>2.9</v>
      </c>
      <c r="AL31" s="16">
        <v>9.9</v>
      </c>
      <c r="AM31" s="16">
        <v>831.4</v>
      </c>
      <c r="AN31" s="16">
        <v>2.2000000000000002</v>
      </c>
    </row>
    <row r="32" spans="1:40" x14ac:dyDescent="0.2">
      <c r="A32" s="20">
        <v>24</v>
      </c>
      <c r="B32" s="16"/>
      <c r="C32" s="98">
        <f>C31+(C34-C31)/3</f>
        <v>895</v>
      </c>
      <c r="D32" s="16"/>
      <c r="E32" s="15">
        <v>10.7</v>
      </c>
      <c r="F32" s="15">
        <v>925.5</v>
      </c>
      <c r="G32" s="15">
        <v>2.7</v>
      </c>
      <c r="H32" s="16">
        <v>11.2</v>
      </c>
      <c r="I32" s="15">
        <v>974.3</v>
      </c>
      <c r="J32" s="16">
        <v>1.7</v>
      </c>
      <c r="K32" s="20">
        <v>24</v>
      </c>
      <c r="L32" s="15">
        <v>11.4</v>
      </c>
      <c r="M32" s="15">
        <v>981.4</v>
      </c>
      <c r="N32" s="16">
        <v>-2.9</v>
      </c>
      <c r="O32" s="16"/>
      <c r="P32" s="107">
        <f>P31+(P33-P31)/2</f>
        <v>1039.875</v>
      </c>
      <c r="Q32" s="16"/>
      <c r="R32" s="16">
        <v>14.3</v>
      </c>
      <c r="S32" s="16">
        <v>1227</v>
      </c>
      <c r="T32" s="16">
        <v>-1.5</v>
      </c>
      <c r="U32" s="20">
        <v>24</v>
      </c>
      <c r="V32" s="16">
        <v>13</v>
      </c>
      <c r="W32" s="16">
        <v>1115.8</v>
      </c>
      <c r="X32" s="16">
        <v>-1.6</v>
      </c>
      <c r="Y32" s="15">
        <v>12.4</v>
      </c>
      <c r="Z32" s="16">
        <v>1065.4000000000001</v>
      </c>
      <c r="AA32" s="15">
        <v>-4.4000000000000004</v>
      </c>
      <c r="AB32" s="16">
        <v>11</v>
      </c>
      <c r="AC32" s="16">
        <v>938</v>
      </c>
      <c r="AD32" s="16">
        <v>-5.3</v>
      </c>
      <c r="AE32" s="20">
        <v>24</v>
      </c>
      <c r="AF32" s="15"/>
      <c r="AG32" s="82">
        <f>AG31+(AG34-AG31)/3</f>
        <v>872.73333333333335</v>
      </c>
      <c r="AH32" s="16"/>
      <c r="AI32" s="16">
        <v>9.3000000000000007</v>
      </c>
      <c r="AJ32" s="16">
        <v>784.9</v>
      </c>
      <c r="AK32" s="16">
        <v>1.6</v>
      </c>
      <c r="AL32" s="16">
        <v>9.9</v>
      </c>
      <c r="AM32" s="16">
        <v>829.9</v>
      </c>
      <c r="AN32" s="15">
        <v>-1.5</v>
      </c>
    </row>
    <row r="33" spans="1:40" x14ac:dyDescent="0.2">
      <c r="A33" s="20">
        <v>25</v>
      </c>
      <c r="B33" s="16"/>
      <c r="C33" s="98">
        <f>C32+(C34-C31)/3</f>
        <v>895.9</v>
      </c>
      <c r="D33" s="16"/>
      <c r="E33" s="15">
        <v>10.7</v>
      </c>
      <c r="F33" s="16">
        <v>927.1</v>
      </c>
      <c r="G33" s="15">
        <v>1.6</v>
      </c>
      <c r="H33" s="16">
        <v>11.2</v>
      </c>
      <c r="I33" s="16">
        <v>975.6</v>
      </c>
      <c r="J33" s="16">
        <v>1.3</v>
      </c>
      <c r="K33" s="20">
        <v>25</v>
      </c>
      <c r="L33" s="15"/>
      <c r="M33" s="107">
        <f>M32+(M35-M32)/3</f>
        <v>982.6</v>
      </c>
      <c r="N33" s="15"/>
      <c r="O33" s="16">
        <v>12.1</v>
      </c>
      <c r="P33" s="16">
        <v>1045.4000000000001</v>
      </c>
      <c r="Q33" s="16">
        <v>22.1</v>
      </c>
      <c r="R33" s="16">
        <v>14.3</v>
      </c>
      <c r="S33" s="16">
        <v>1227.8</v>
      </c>
      <c r="T33" s="16">
        <v>0.8</v>
      </c>
      <c r="U33" s="20">
        <v>25</v>
      </c>
      <c r="V33" s="16"/>
      <c r="W33" s="82">
        <f>W32+(W35-W32)/3</f>
        <v>1114.8666666666666</v>
      </c>
      <c r="X33" s="16"/>
      <c r="Y33" s="15">
        <v>12.3</v>
      </c>
      <c r="Z33" s="15">
        <v>1057.8</v>
      </c>
      <c r="AA33" s="15">
        <v>-7.6</v>
      </c>
      <c r="AB33" s="16">
        <v>10.8</v>
      </c>
      <c r="AC33" s="16">
        <v>928.5</v>
      </c>
      <c r="AD33" s="16">
        <v>-9.5</v>
      </c>
      <c r="AE33" s="20">
        <v>25</v>
      </c>
      <c r="AF33" s="15"/>
      <c r="AG33" s="82">
        <f>AG32+(AG34-AG32)/3</f>
        <v>849.62222222222226</v>
      </c>
      <c r="AH33" s="16"/>
      <c r="AI33" s="16">
        <v>9.3000000000000007</v>
      </c>
      <c r="AJ33" s="16">
        <v>785.9</v>
      </c>
      <c r="AK33" s="16">
        <v>1</v>
      </c>
      <c r="AL33" s="16">
        <v>9.9</v>
      </c>
      <c r="AM33" s="16">
        <v>830.2</v>
      </c>
      <c r="AN33" s="16">
        <v>0.3</v>
      </c>
    </row>
    <row r="34" spans="1:40" x14ac:dyDescent="0.2">
      <c r="A34" s="20">
        <v>26</v>
      </c>
      <c r="B34" s="16">
        <v>10.3</v>
      </c>
      <c r="C34" s="16">
        <v>896.8</v>
      </c>
      <c r="D34" s="16">
        <v>2.7</v>
      </c>
      <c r="E34" s="15">
        <v>10.7</v>
      </c>
      <c r="F34" s="16">
        <v>930.1</v>
      </c>
      <c r="G34" s="16">
        <v>3</v>
      </c>
      <c r="H34" s="16">
        <v>11.3</v>
      </c>
      <c r="I34" s="15">
        <v>978.6</v>
      </c>
      <c r="J34" s="16">
        <v>3</v>
      </c>
      <c r="K34" s="20">
        <v>26</v>
      </c>
      <c r="L34" s="15"/>
      <c r="M34" s="106">
        <f>M33+(M35-M33)/3</f>
        <v>983.4</v>
      </c>
      <c r="N34" s="15"/>
      <c r="O34" s="15">
        <v>12.3</v>
      </c>
      <c r="P34" s="16">
        <v>1054.8</v>
      </c>
      <c r="Q34" s="16">
        <v>9.4</v>
      </c>
      <c r="R34" s="16">
        <v>14.3</v>
      </c>
      <c r="S34" s="16">
        <v>1227.3</v>
      </c>
      <c r="T34" s="16">
        <v>-0.5</v>
      </c>
      <c r="U34" s="20">
        <v>26</v>
      </c>
      <c r="V34" s="16"/>
      <c r="W34" s="82">
        <f>W33+(W35-W32)/3</f>
        <v>1113.9333333333332</v>
      </c>
      <c r="X34" s="16"/>
      <c r="Y34" s="15">
        <v>12.3</v>
      </c>
      <c r="Z34" s="16">
        <v>1050.7</v>
      </c>
      <c r="AA34" s="16">
        <v>-7.1</v>
      </c>
      <c r="AB34" s="16"/>
      <c r="AC34" s="82">
        <f>AC33+(AC36-AC33)/3</f>
        <v>925.43333333333328</v>
      </c>
      <c r="AD34" s="16"/>
      <c r="AE34" s="20">
        <v>26</v>
      </c>
      <c r="AF34" s="15">
        <v>9.4</v>
      </c>
      <c r="AG34" s="16">
        <v>803.4</v>
      </c>
      <c r="AH34" s="16">
        <v>-4</v>
      </c>
      <c r="AI34" s="16">
        <v>9.3000000000000007</v>
      </c>
      <c r="AJ34" s="16">
        <v>785</v>
      </c>
      <c r="AK34" s="16">
        <v>-0.9</v>
      </c>
      <c r="AL34" s="16"/>
      <c r="AM34" s="82">
        <f>AM33+(AM36-AM33)/3</f>
        <v>832.06666666666672</v>
      </c>
      <c r="AN34" s="15"/>
    </row>
    <row r="35" spans="1:40" x14ac:dyDescent="0.2">
      <c r="A35" s="20">
        <v>27</v>
      </c>
      <c r="B35" s="16">
        <v>10.3</v>
      </c>
      <c r="C35" s="16">
        <v>898.3</v>
      </c>
      <c r="D35" s="16">
        <v>1.5</v>
      </c>
      <c r="E35" s="15">
        <v>10.7</v>
      </c>
      <c r="F35" s="16">
        <v>932.8</v>
      </c>
      <c r="G35" s="16">
        <v>2.7</v>
      </c>
      <c r="H35" s="16">
        <v>11.3</v>
      </c>
      <c r="I35" s="15">
        <v>981.1</v>
      </c>
      <c r="J35" s="16">
        <v>2.5</v>
      </c>
      <c r="K35" s="20">
        <v>27</v>
      </c>
      <c r="L35" s="15">
        <v>11.4</v>
      </c>
      <c r="M35" s="16">
        <v>985</v>
      </c>
      <c r="N35" s="15">
        <v>3.6</v>
      </c>
      <c r="O35" s="15">
        <v>12.3</v>
      </c>
      <c r="P35" s="16">
        <v>1057.5</v>
      </c>
      <c r="Q35" s="16">
        <v>2.7</v>
      </c>
      <c r="R35" s="16"/>
      <c r="S35" s="107">
        <f>S34+(S37-S34)/3</f>
        <v>1227.7</v>
      </c>
      <c r="T35" s="16"/>
      <c r="U35" s="20">
        <v>27</v>
      </c>
      <c r="V35" s="16">
        <v>12.9</v>
      </c>
      <c r="W35" s="16">
        <v>1113</v>
      </c>
      <c r="X35" s="16">
        <v>-2.8</v>
      </c>
      <c r="Y35" s="15">
        <v>12.2</v>
      </c>
      <c r="Z35" s="15">
        <v>1046.5999999999999</v>
      </c>
      <c r="AA35" s="15">
        <v>-4.0999999999999996</v>
      </c>
      <c r="AB35" s="16"/>
      <c r="AC35" s="82">
        <f>AC34+(AC36-AC34)/3</f>
        <v>923.3888888888888</v>
      </c>
      <c r="AD35" s="16"/>
      <c r="AE35" s="20">
        <v>27</v>
      </c>
      <c r="AF35" s="15">
        <v>9.4</v>
      </c>
      <c r="AG35" s="16">
        <v>796.7</v>
      </c>
      <c r="AH35" s="16">
        <v>-6.7</v>
      </c>
      <c r="AI35" s="16">
        <v>9.3000000000000007</v>
      </c>
      <c r="AJ35" s="16">
        <v>786.9</v>
      </c>
      <c r="AK35" s="16">
        <v>1.9</v>
      </c>
      <c r="AL35" s="16"/>
      <c r="AM35" s="82">
        <f>AM34+(AM36-AM34)/3</f>
        <v>833.31111111111113</v>
      </c>
      <c r="AN35" s="16"/>
    </row>
    <row r="36" spans="1:40" x14ac:dyDescent="0.2">
      <c r="A36" s="20">
        <v>28</v>
      </c>
      <c r="B36" s="16">
        <v>10.4</v>
      </c>
      <c r="C36" s="16">
        <v>900.2</v>
      </c>
      <c r="D36" s="16">
        <v>1.9</v>
      </c>
      <c r="E36" s="15"/>
      <c r="F36" s="98">
        <f>F35+(I10-F35)/3</f>
        <v>934.16666666666663</v>
      </c>
      <c r="G36" s="16"/>
      <c r="H36" s="16"/>
      <c r="I36" s="88">
        <f>I35+(I38-I35)/3</f>
        <v>978</v>
      </c>
      <c r="J36" s="16"/>
      <c r="K36" s="20">
        <v>28</v>
      </c>
      <c r="L36" s="15">
        <v>11.4</v>
      </c>
      <c r="M36" s="16">
        <v>986</v>
      </c>
      <c r="N36" s="16">
        <v>1</v>
      </c>
      <c r="O36" s="15">
        <v>12.4</v>
      </c>
      <c r="P36" s="16">
        <v>1063</v>
      </c>
      <c r="Q36" s="16">
        <v>5.5</v>
      </c>
      <c r="R36" s="16"/>
      <c r="S36" s="107">
        <f>S35+(S37-S35)/3</f>
        <v>1227.9666666666667</v>
      </c>
      <c r="T36" s="16"/>
      <c r="U36" s="20">
        <v>28</v>
      </c>
      <c r="V36" s="16">
        <v>12.9</v>
      </c>
      <c r="W36" s="16">
        <v>1108.8</v>
      </c>
      <c r="X36" s="16">
        <v>-4.2</v>
      </c>
      <c r="Y36" s="15">
        <v>12.2</v>
      </c>
      <c r="Z36" s="16">
        <v>1043.3</v>
      </c>
      <c r="AA36" s="15">
        <v>-3.3</v>
      </c>
      <c r="AB36" s="16">
        <v>10.7</v>
      </c>
      <c r="AC36" s="16">
        <v>919.3</v>
      </c>
      <c r="AD36" s="16">
        <v>-9.4</v>
      </c>
      <c r="AE36" s="20">
        <v>28</v>
      </c>
      <c r="AF36" s="15">
        <v>9.3000000000000007</v>
      </c>
      <c r="AG36" s="16">
        <v>791.6</v>
      </c>
      <c r="AH36" s="16">
        <v>-5.0999999999999996</v>
      </c>
      <c r="AI36" s="16"/>
      <c r="AJ36" s="82">
        <f>AJ35+(AJ38-AJ35)/3</f>
        <v>787.4666666666667</v>
      </c>
      <c r="AK36" s="16"/>
      <c r="AL36" s="15">
        <v>9.9</v>
      </c>
      <c r="AM36" s="16">
        <v>835.8</v>
      </c>
      <c r="AN36" s="15">
        <v>5.6</v>
      </c>
    </row>
    <row r="37" spans="1:40" x14ac:dyDescent="0.2">
      <c r="A37" s="20">
        <v>29</v>
      </c>
      <c r="B37" s="16">
        <v>10.4</v>
      </c>
      <c r="C37" s="16">
        <v>899.8</v>
      </c>
      <c r="D37" s="16">
        <v>-0.4</v>
      </c>
      <c r="E37" s="15"/>
      <c r="F37" s="15"/>
      <c r="G37" s="16"/>
      <c r="H37" s="15"/>
      <c r="I37" s="88">
        <f>I36+(I38-I36)/3</f>
        <v>975.93333333333328</v>
      </c>
      <c r="J37" s="16"/>
      <c r="K37" s="20">
        <v>29</v>
      </c>
      <c r="L37" s="15">
        <v>11.4</v>
      </c>
      <c r="M37" s="16">
        <v>985.6</v>
      </c>
      <c r="N37" s="15">
        <v>-0.4</v>
      </c>
      <c r="O37" s="15">
        <v>12.5</v>
      </c>
      <c r="P37" s="16">
        <v>1073</v>
      </c>
      <c r="Q37" s="16">
        <v>10</v>
      </c>
      <c r="R37" s="16">
        <v>14.3</v>
      </c>
      <c r="S37" s="16">
        <v>1228.5</v>
      </c>
      <c r="T37" s="16">
        <v>1.2</v>
      </c>
      <c r="U37" s="20">
        <v>29</v>
      </c>
      <c r="V37" s="16">
        <v>12.8</v>
      </c>
      <c r="W37" s="16">
        <v>1101.3</v>
      </c>
      <c r="X37" s="16">
        <v>-7.5</v>
      </c>
      <c r="Y37" s="15"/>
      <c r="Z37" s="82">
        <f>Z36+(Z39-Z36)/3</f>
        <v>1041.4666666666667</v>
      </c>
      <c r="AA37" s="16"/>
      <c r="AB37" s="16">
        <v>10.7</v>
      </c>
      <c r="AC37" s="16">
        <v>911.9</v>
      </c>
      <c r="AD37" s="16">
        <v>-7.4</v>
      </c>
      <c r="AE37" s="20">
        <v>29</v>
      </c>
      <c r="AF37" s="15">
        <v>9.3000000000000007</v>
      </c>
      <c r="AG37" s="16">
        <v>787.4</v>
      </c>
      <c r="AH37" s="16">
        <v>-4.2</v>
      </c>
      <c r="AI37" s="16"/>
      <c r="AJ37" s="82">
        <f>AJ36+(AJ38-AJ36)/3</f>
        <v>787.84444444444443</v>
      </c>
      <c r="AK37" s="16"/>
      <c r="AL37" s="16">
        <v>10</v>
      </c>
      <c r="AM37" s="16">
        <v>839.4</v>
      </c>
      <c r="AN37" s="15">
        <v>3.6</v>
      </c>
    </row>
    <row r="38" spans="1:40" x14ac:dyDescent="0.2">
      <c r="A38" s="20">
        <v>30</v>
      </c>
      <c r="B38" s="16">
        <v>10.4</v>
      </c>
      <c r="C38" s="16">
        <v>901.5</v>
      </c>
      <c r="D38" s="16">
        <v>1.7</v>
      </c>
      <c r="E38" s="15"/>
      <c r="F38" s="15"/>
      <c r="G38" s="16"/>
      <c r="H38" s="15">
        <v>11.2</v>
      </c>
      <c r="I38" s="16">
        <v>971.8</v>
      </c>
      <c r="J38" s="16">
        <v>-9.3000000000000007</v>
      </c>
      <c r="K38" s="20">
        <v>30</v>
      </c>
      <c r="L38" s="15">
        <v>11.4</v>
      </c>
      <c r="M38" s="16">
        <v>983.3</v>
      </c>
      <c r="N38" s="15">
        <v>-2.2999999999999998</v>
      </c>
      <c r="O38" s="16"/>
      <c r="P38" s="107">
        <f>P37+(S9-P37)/2</f>
        <v>1083.8</v>
      </c>
      <c r="Q38" s="16"/>
      <c r="R38" s="16">
        <v>14.2</v>
      </c>
      <c r="S38" s="16">
        <v>1223.9000000000001</v>
      </c>
      <c r="T38" s="16">
        <v>-4.5999999999999996</v>
      </c>
      <c r="U38" s="20">
        <v>30</v>
      </c>
      <c r="V38" s="16">
        <v>12.7</v>
      </c>
      <c r="W38" s="16">
        <v>1095.0999999999999</v>
      </c>
      <c r="X38" s="16">
        <v>-6.2</v>
      </c>
      <c r="Y38" s="15"/>
      <c r="Z38" s="82">
        <f>Z37+(Z39-Z37)/3</f>
        <v>1040.2444444444445</v>
      </c>
      <c r="AA38" s="15"/>
      <c r="AB38" s="16">
        <v>10.6</v>
      </c>
      <c r="AC38" s="16">
        <v>904.8</v>
      </c>
      <c r="AD38" s="16">
        <v>-7.1</v>
      </c>
      <c r="AE38" s="20">
        <v>30</v>
      </c>
      <c r="AF38" s="16">
        <v>9.3000000000000007</v>
      </c>
      <c r="AG38" s="16">
        <v>788</v>
      </c>
      <c r="AH38" s="16">
        <v>0.6</v>
      </c>
      <c r="AI38" s="16">
        <v>9.3000000000000007</v>
      </c>
      <c r="AJ38" s="16">
        <v>788.6</v>
      </c>
      <c r="AK38" s="16">
        <v>1.7</v>
      </c>
      <c r="AL38" s="16">
        <v>10</v>
      </c>
      <c r="AM38" s="16">
        <v>839.4</v>
      </c>
      <c r="AN38" s="15"/>
    </row>
    <row r="39" spans="1:40" x14ac:dyDescent="0.2">
      <c r="A39" s="20">
        <v>31</v>
      </c>
      <c r="B39" s="16"/>
      <c r="C39" s="98">
        <f>C38+(F10-C38)/3</f>
        <v>903.0333333333333</v>
      </c>
      <c r="D39" s="16"/>
      <c r="E39" s="15"/>
      <c r="F39" s="15"/>
      <c r="G39" s="16"/>
      <c r="H39" s="15">
        <v>11.3</v>
      </c>
      <c r="I39" s="15">
        <v>976.6</v>
      </c>
      <c r="J39" s="16">
        <v>4.8</v>
      </c>
      <c r="K39" s="20">
        <v>31</v>
      </c>
      <c r="L39" s="15"/>
      <c r="M39" s="15"/>
      <c r="N39" s="15"/>
      <c r="O39" s="15"/>
      <c r="P39" s="107">
        <f>P38+(S9-P38)/2</f>
        <v>1089.1999999999998</v>
      </c>
      <c r="Q39" s="16"/>
      <c r="R39" s="16"/>
      <c r="S39" s="16"/>
      <c r="T39" s="16"/>
      <c r="U39" s="20">
        <v>31</v>
      </c>
      <c r="V39" s="16">
        <v>12.7</v>
      </c>
      <c r="W39" s="16">
        <v>1090.3</v>
      </c>
      <c r="X39" s="16">
        <v>-3.7</v>
      </c>
      <c r="Y39" s="15">
        <v>12.1</v>
      </c>
      <c r="Z39" s="16">
        <v>1037.8</v>
      </c>
      <c r="AA39" s="15">
        <v>-5.5</v>
      </c>
      <c r="AB39" s="16"/>
      <c r="AC39" s="16">
        <f>SUM(AC9:AC38)</f>
        <v>29164.244444444445</v>
      </c>
      <c r="AD39" s="16"/>
      <c r="AE39" s="20">
        <v>31</v>
      </c>
      <c r="AF39" s="16"/>
      <c r="AG39" s="82">
        <f>AG38+(AJ10-AG38)/3</f>
        <v>787.2</v>
      </c>
      <c r="AH39" s="16"/>
      <c r="AI39" s="16"/>
      <c r="AJ39" s="16"/>
      <c r="AK39" s="16"/>
      <c r="AL39" s="16">
        <v>10</v>
      </c>
      <c r="AM39" s="15">
        <v>841.4</v>
      </c>
      <c r="AN39" s="16">
        <v>2</v>
      </c>
    </row>
    <row r="40" spans="1:40" x14ac:dyDescent="0.2">
      <c r="C40" s="62"/>
      <c r="F40" s="62"/>
      <c r="Z40" s="62">
        <f>SUM(Z9:Z39)</f>
        <v>33207.211111111108</v>
      </c>
      <c r="AF40" s="62"/>
      <c r="AG40" s="62"/>
      <c r="AM40" s="62">
        <f>SUM(AM9:AM39)</f>
        <v>25186.355555555565</v>
      </c>
    </row>
    <row r="41" spans="1:40" x14ac:dyDescent="0.2">
      <c r="C41" s="55"/>
    </row>
  </sheetData>
  <customSheetViews>
    <customSheetView guid="{77C8D547-F0D3-4B7A-94A2-94B6358D7709}" topLeftCell="AE3">
      <pane xSplit="1" ySplit="6" topLeftCell="AF9" activePane="bottomRight" state="frozen"/>
      <selection pane="bottomRight" activeCell="AQ42" sqref="AQ42"/>
      <pageMargins left="0.75" right="0.24" top="0.53" bottom="1" header="0.5" footer="0.5"/>
      <pageSetup paperSize="9" orientation="portrait" r:id="rId1"/>
      <headerFooter alignWithMargins="0"/>
    </customSheetView>
    <customSheetView guid="{89A73F7A-C89E-4527-AEEB-D06379023611}" topLeftCell="AE3">
      <pane xSplit="1" ySplit="6" topLeftCell="AF9" activePane="bottomRight" state="frozen"/>
      <selection pane="bottomRight" activeCell="AQ42" sqref="AQ42"/>
      <pageMargins left="0.75" right="0.24" top="0.53" bottom="1" header="0.5" footer="0.5"/>
      <pageSetup paperSize="9" orientation="portrait" r:id="rId2"/>
      <headerFooter alignWithMargins="0"/>
    </customSheetView>
  </customSheetViews>
  <mergeCells count="20">
    <mergeCell ref="A3:I3"/>
    <mergeCell ref="AE5:AE8"/>
    <mergeCell ref="AF5:AH5"/>
    <mergeCell ref="AI5:AK5"/>
    <mergeCell ref="R5:T5"/>
    <mergeCell ref="U5:U8"/>
    <mergeCell ref="V5:X5"/>
    <mergeCell ref="A5:A8"/>
    <mergeCell ref="B5:D5"/>
    <mergeCell ref="E5:G5"/>
    <mergeCell ref="H5:J5"/>
    <mergeCell ref="K5:K8"/>
    <mergeCell ref="L5:N5"/>
    <mergeCell ref="Y5:AA5"/>
    <mergeCell ref="AB5:AD5"/>
    <mergeCell ref="AL5:AN5"/>
    <mergeCell ref="AE3:AM3"/>
    <mergeCell ref="K3:S3"/>
    <mergeCell ref="U3:AC3"/>
    <mergeCell ref="O5:Q5"/>
  </mergeCells>
  <phoneticPr fontId="26" type="noConversion"/>
  <pageMargins left="0.75" right="0.24" top="0.53" bottom="1" header="0.5" footer="0.5"/>
  <pageSetup paperSize="9" orientation="portrait" r:id="rId3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0"/>
  <sheetViews>
    <sheetView topLeftCell="A13" workbookViewId="0">
      <selection activeCell="A7" sqref="A7"/>
    </sheetView>
  </sheetViews>
  <sheetFormatPr defaultRowHeight="12.75" x14ac:dyDescent="0.2"/>
  <cols>
    <col min="2" max="2" width="28.85546875" customWidth="1"/>
    <col min="3" max="3" width="10.28515625" customWidth="1"/>
    <col min="4" max="4" width="13.42578125" customWidth="1"/>
    <col min="5" max="5" width="25.85546875" customWidth="1"/>
  </cols>
  <sheetData>
    <row r="1" spans="1:6" ht="20.25" x14ac:dyDescent="0.3">
      <c r="A1" s="413" t="s">
        <v>186</v>
      </c>
      <c r="B1" s="413"/>
      <c r="C1" s="413"/>
      <c r="D1" s="413"/>
      <c r="E1" s="413"/>
      <c r="F1" s="413"/>
    </row>
    <row r="2" spans="1:6" ht="20.25" x14ac:dyDescent="0.3">
      <c r="A2" s="413" t="s">
        <v>187</v>
      </c>
      <c r="B2" s="413"/>
      <c r="C2" s="413"/>
      <c r="D2" s="413"/>
      <c r="E2" s="413"/>
      <c r="F2" s="413"/>
    </row>
    <row r="3" spans="1:6" ht="20.25" x14ac:dyDescent="0.3">
      <c r="A3" s="413" t="s">
        <v>193</v>
      </c>
      <c r="B3" s="413"/>
      <c r="C3" s="413"/>
      <c r="D3" s="270"/>
      <c r="E3" s="414" t="str">
        <f>Сгруппированный!F4</f>
        <v>2024 года</v>
      </c>
      <c r="F3" s="414"/>
    </row>
    <row r="4" spans="1:6" ht="10.5" customHeight="1" x14ac:dyDescent="0.3">
      <c r="A4" s="269"/>
    </row>
    <row r="5" spans="1:6" ht="18" x14ac:dyDescent="0.25">
      <c r="A5" s="415" t="s">
        <v>188</v>
      </c>
      <c r="B5" s="271" t="s">
        <v>189</v>
      </c>
      <c r="C5" s="416"/>
      <c r="D5" s="415" t="s">
        <v>188</v>
      </c>
      <c r="E5" s="271" t="s">
        <v>189</v>
      </c>
      <c r="F5" s="417"/>
    </row>
    <row r="6" spans="1:6" ht="36" x14ac:dyDescent="0.25">
      <c r="A6" s="415"/>
      <c r="B6" s="271" t="s">
        <v>190</v>
      </c>
      <c r="C6" s="416"/>
      <c r="D6" s="415"/>
      <c r="E6" s="271" t="s">
        <v>191</v>
      </c>
      <c r="F6" s="417"/>
    </row>
    <row r="7" spans="1:6" ht="18" x14ac:dyDescent="0.25">
      <c r="A7" s="276">
        <f>RANK('Исходный для набора'!H9,'Исходный для набора'!$H$9:$H$42,0)</f>
        <v>7</v>
      </c>
      <c r="B7" s="273" t="str">
        <f>'Исходный для набора'!A9</f>
        <v>Абанский</v>
      </c>
      <c r="C7" s="15">
        <f>'Исходный для набора'!H9</f>
        <v>55.639000000000003</v>
      </c>
      <c r="D7" s="272">
        <f>RANK('Исходный для набора'!P9,'Исходный для набора'!$P$9:$P$42,0)</f>
        <v>1</v>
      </c>
      <c r="E7" s="277" t="str">
        <f>'Исходный для набора'!A9</f>
        <v>Абанский</v>
      </c>
      <c r="F7" s="16">
        <f>'Исходный для набора'!P9</f>
        <v>29.360949868073881</v>
      </c>
    </row>
    <row r="8" spans="1:6" ht="18" x14ac:dyDescent="0.25">
      <c r="A8" s="276">
        <f>RANK('Исходный для набора'!H10,'Исходный для набора'!$H$9:$H$42,0)</f>
        <v>23</v>
      </c>
      <c r="B8" s="273" t="str">
        <f>'Исходный для набора'!A10</f>
        <v>Ачинский</v>
      </c>
      <c r="C8" s="15">
        <f>'Исходный для набора'!H10</f>
        <v>2.0299999999999998</v>
      </c>
      <c r="D8" s="272">
        <f>RANK('Исходный для набора'!P10,'Исходный для набора'!$P$9:$P$42,0)</f>
        <v>29</v>
      </c>
      <c r="E8" s="277" t="str">
        <f>'Исходный для набора'!A10</f>
        <v>Ачинский</v>
      </c>
      <c r="F8" s="16">
        <f>'Исходный для набора'!P10</f>
        <v>5.486486486486486</v>
      </c>
    </row>
    <row r="9" spans="1:6" ht="18" x14ac:dyDescent="0.25">
      <c r="A9" s="276">
        <f>RANK('Исходный для набора'!H11,'Исходный для набора'!$H$9:$H$42,0)</f>
        <v>8</v>
      </c>
      <c r="B9" s="273" t="str">
        <f>'Исходный для набора'!A11</f>
        <v>Балахтинский</v>
      </c>
      <c r="C9" s="15">
        <f>'Исходный для набора'!H11</f>
        <v>53.75</v>
      </c>
      <c r="D9" s="272">
        <f>RANK('Исходный для набора'!P11,'Исходный для набора'!$P$9:$P$42,0)</f>
        <v>11</v>
      </c>
      <c r="E9" s="277" t="str">
        <f>'Исходный для набора'!A11</f>
        <v>Балахтинский</v>
      </c>
      <c r="F9" s="16">
        <f>'Исходный для набора'!P11</f>
        <v>16.126612661266126</v>
      </c>
    </row>
    <row r="10" spans="1:6" ht="18" x14ac:dyDescent="0.25">
      <c r="A10" s="276">
        <f>RANK('Исходный для набора'!H12,'Исходный для набора'!$H$9:$H$42,0)</f>
        <v>18</v>
      </c>
      <c r="B10" s="273" t="str">
        <f>'Исходный для набора'!A12</f>
        <v>Большемуртинский</v>
      </c>
      <c r="C10" s="15">
        <f>'Исходный для набора'!H12</f>
        <v>8.41</v>
      </c>
      <c r="D10" s="272">
        <f>RANK('Исходный для набора'!P12,'Исходный для набора'!$P$9:$P$42,0)</f>
        <v>18</v>
      </c>
      <c r="E10" s="277" t="str">
        <f>'Исходный для набора'!A12</f>
        <v>Большемуртинский</v>
      </c>
      <c r="F10" s="16">
        <f>'Исходный для набора'!P12</f>
        <v>12.55223880597015</v>
      </c>
    </row>
    <row r="11" spans="1:6" ht="18" x14ac:dyDescent="0.25">
      <c r="A11" s="276">
        <f>RANK('Исходный для набора'!H13,'Исходный для набора'!$H$9:$H$42,0)</f>
        <v>21</v>
      </c>
      <c r="B11" s="273" t="str">
        <f>'Исходный для набора'!A13</f>
        <v>Березовский</v>
      </c>
      <c r="C11" s="15">
        <f>'Исходный для набора'!H13</f>
        <v>3.81</v>
      </c>
      <c r="D11" s="272">
        <f>RANK('Исходный для набора'!P13,'Исходный для набора'!$P$9:$P$42,0)</f>
        <v>20</v>
      </c>
      <c r="E11" s="277" t="str">
        <f>'Исходный для набора'!A13</f>
        <v>Березовский</v>
      </c>
      <c r="F11" s="16">
        <f>'Исходный для набора'!P13</f>
        <v>11.615853658536585</v>
      </c>
    </row>
    <row r="12" spans="1:6" ht="18" x14ac:dyDescent="0.25">
      <c r="A12" s="276">
        <f>RANK('Исходный для набора'!H14,'Исходный для набора'!$H$9:$H$42,0)</f>
        <v>30</v>
      </c>
      <c r="B12" s="273" t="str">
        <f>'Исходный для набора'!A14</f>
        <v>Боготольский</v>
      </c>
      <c r="C12" s="15">
        <f>'Исходный для набора'!H14</f>
        <v>0.36</v>
      </c>
      <c r="D12" s="272">
        <f>RANK('Исходный для набора'!P14,'Исходный для набора'!$P$9:$P$42,0)</f>
        <v>27</v>
      </c>
      <c r="E12" s="277" t="str">
        <f>'Исходный для набора'!A14</f>
        <v>Боготольский</v>
      </c>
      <c r="F12" s="16">
        <f>'Исходный для набора'!P14</f>
        <v>5.8064516129032251</v>
      </c>
    </row>
    <row r="13" spans="1:6" ht="18" x14ac:dyDescent="0.25">
      <c r="A13" s="276">
        <f>RANK('Исходный для набора'!H15,'Исходный для набора'!$H$9:$H$42,0)</f>
        <v>14</v>
      </c>
      <c r="B13" s="273" t="str">
        <f>'Исходный для набора'!A15</f>
        <v>Дзержинский</v>
      </c>
      <c r="C13" s="15">
        <f>'Исходный для набора'!H15</f>
        <v>15.61</v>
      </c>
      <c r="D13" s="272">
        <f>RANK('Исходный для набора'!P15,'Исходный для набора'!$P$9:$P$42,0)</f>
        <v>13</v>
      </c>
      <c r="E13" s="277" t="str">
        <f>'Исходный для набора'!A15</f>
        <v>Дзержинский</v>
      </c>
      <c r="F13" s="16">
        <f>'Исходный для набора'!P15</f>
        <v>15.349065880039332</v>
      </c>
    </row>
    <row r="14" spans="1:6" ht="18" x14ac:dyDescent="0.25">
      <c r="A14" s="276">
        <f>RANK('Исходный для набора'!H16,'Исходный для набора'!$H$9:$H$42,0)</f>
        <v>12</v>
      </c>
      <c r="B14" s="273" t="str">
        <f>'Исходный для набора'!A16</f>
        <v>Емельяновский</v>
      </c>
      <c r="C14" s="15">
        <f>'Исходный для набора'!H16</f>
        <v>21.2</v>
      </c>
      <c r="D14" s="272">
        <f>RANK('Исходный для набора'!P16,'Исходный для набора'!$P$9:$P$42,0)</f>
        <v>19</v>
      </c>
      <c r="E14" s="277" t="str">
        <f>'Исходный для набора'!A16</f>
        <v>Емельяновский</v>
      </c>
      <c r="F14" s="16">
        <f>'Исходный для набора'!P16</f>
        <v>12.368728121353557</v>
      </c>
    </row>
    <row r="15" spans="1:6" ht="18" x14ac:dyDescent="0.25">
      <c r="A15" s="276">
        <f>RANK('Исходный для набора'!H17,'Исходный для набора'!$H$9:$H$42,0)</f>
        <v>28</v>
      </c>
      <c r="B15" s="273" t="str">
        <f>'Исходный для набора'!A17</f>
        <v>Енисейский</v>
      </c>
      <c r="C15" s="15">
        <f>'Исходный для набора'!H17</f>
        <v>0.72</v>
      </c>
      <c r="D15" s="272">
        <f>RANK('Исходный для набора'!P17,'Исходный для набора'!$P$9:$P$42,0)</f>
        <v>31</v>
      </c>
      <c r="E15" s="277" t="str">
        <f>'Исходный для набора'!A17</f>
        <v>Енисейский</v>
      </c>
      <c r="F15" s="16">
        <f>'Исходный для набора'!P17</f>
        <v>4.7368421052631575</v>
      </c>
    </row>
    <row r="16" spans="1:6" ht="18" x14ac:dyDescent="0.25">
      <c r="A16" s="276">
        <f>RANK('Исходный для набора'!H18,'Исходный для набора'!$H$9:$H$42,0)</f>
        <v>24</v>
      </c>
      <c r="B16" s="273" t="str">
        <f>'Исходный для набора'!A18</f>
        <v>Ермаковский</v>
      </c>
      <c r="C16" s="15">
        <f>'Исходный для набора'!H18</f>
        <v>1.1399999999999999</v>
      </c>
      <c r="D16" s="272">
        <f>RANK('Исходный для набора'!P18,'Исходный для набора'!$P$9:$P$42,0)</f>
        <v>30</v>
      </c>
      <c r="E16" s="277" t="str">
        <f>'Исходный для набора'!A18</f>
        <v>Ермаковский</v>
      </c>
      <c r="F16" s="16">
        <f>'Исходный для набора'!P18</f>
        <v>5.0442477876106189</v>
      </c>
    </row>
    <row r="17" spans="1:6" ht="18" x14ac:dyDescent="0.25">
      <c r="A17" s="276">
        <f>RANK('Исходный для набора'!H19,'Исходный для набора'!$H$9:$H$42,0)</f>
        <v>29</v>
      </c>
      <c r="B17" s="273" t="str">
        <f>'Исходный для набора'!A19</f>
        <v>Идринский</v>
      </c>
      <c r="C17" s="15">
        <f>'Исходный для набора'!H19</f>
        <v>0.59699999999999998</v>
      </c>
      <c r="D17" s="272">
        <f>RANK('Исходный для набора'!P19,'Исходный для набора'!$P$9:$P$42,0)</f>
        <v>28</v>
      </c>
      <c r="E17" s="277" t="str">
        <f>'Исходный для набора'!A19</f>
        <v>Идринский</v>
      </c>
      <c r="F17" s="16">
        <f>'Исходный для набора'!P19</f>
        <v>5.740384615384615</v>
      </c>
    </row>
    <row r="18" spans="1:6" ht="18" x14ac:dyDescent="0.25">
      <c r="A18" s="276">
        <f>RANK('Исходный для набора'!H20,'Исходный для набора'!$H$9:$H$42,0)</f>
        <v>22</v>
      </c>
      <c r="B18" s="273" t="str">
        <f>'Исходный для набора'!A20</f>
        <v>Иланский</v>
      </c>
      <c r="C18" s="15">
        <f>'Исходный для набора'!H20</f>
        <v>2.6</v>
      </c>
      <c r="D18" s="272">
        <f>RANK('Исходный для набора'!P20,'Исходный для набора'!$P$9:$P$42,0)</f>
        <v>23</v>
      </c>
      <c r="E18" s="277" t="str">
        <f>'Исходный для набора'!A20</f>
        <v>Иланский</v>
      </c>
      <c r="F18" s="16">
        <f>'Исходный для набора'!P20</f>
        <v>8.3067092651757193</v>
      </c>
    </row>
    <row r="19" spans="1:6" ht="18" x14ac:dyDescent="0.25">
      <c r="A19" s="276">
        <f>RANK('Исходный для набора'!H21,'Исходный для набора'!$H$9:$H$42,0)</f>
        <v>26</v>
      </c>
      <c r="B19" s="273" t="str">
        <f>'Исходный для набора'!A21</f>
        <v>Ирбейский</v>
      </c>
      <c r="C19" s="15">
        <f>'Исходный для набора'!H21</f>
        <v>0.83</v>
      </c>
      <c r="D19" s="272">
        <f>RANK('Исходный для набора'!P21,'Исходный для набора'!$P$9:$P$42,0)</f>
        <v>25</v>
      </c>
      <c r="E19" s="277" t="str">
        <f>'Исходный для набора'!A21</f>
        <v>Ирбейский</v>
      </c>
      <c r="F19" s="16">
        <f>'Исходный для набора'!P21</f>
        <v>6.5354330708661417</v>
      </c>
    </row>
    <row r="20" spans="1:6" ht="18" x14ac:dyDescent="0.25">
      <c r="A20" s="276">
        <f>RANK('Исходный для набора'!H22,'Исходный для набора'!$H$9:$H$42,0)</f>
        <v>31</v>
      </c>
      <c r="B20" s="273" t="str">
        <f>'Исходный для набора'!A22</f>
        <v>Казачинский</v>
      </c>
      <c r="C20" s="15">
        <f>'Исходный для набора'!H22</f>
        <v>0.2</v>
      </c>
      <c r="D20" s="272">
        <f>RANK('Исходный для набора'!P22,'Исходный для набора'!$P$9:$P$42,0)</f>
        <v>26</v>
      </c>
      <c r="E20" s="277" t="str">
        <f>'Исходный для набора'!A22</f>
        <v>Казачинский</v>
      </c>
      <c r="F20" s="16">
        <f>'Исходный для набора'!P22</f>
        <v>5.8823529411764701</v>
      </c>
    </row>
    <row r="21" spans="1:6" ht="18" x14ac:dyDescent="0.25">
      <c r="A21" s="276">
        <f>RANK('Исходный для набора'!H23,'Исходный для набора'!$H$9:$H$42,0)</f>
        <v>1</v>
      </c>
      <c r="B21" s="273" t="str">
        <f>'Исходный для набора'!A23</f>
        <v>Канский</v>
      </c>
      <c r="C21" s="15">
        <f>'Исходный для набора'!H23</f>
        <v>207.4</v>
      </c>
      <c r="D21" s="272">
        <f>RANK('Исходный для набора'!P23,'Исходный для набора'!$P$9:$P$42,0)</f>
        <v>8</v>
      </c>
      <c r="E21" s="277" t="str">
        <f>'Исходный для набора'!A23</f>
        <v>Канский</v>
      </c>
      <c r="F21" s="16">
        <f>'Исходный для набора'!P23</f>
        <v>19.77686659673882</v>
      </c>
    </row>
    <row r="22" spans="1:6" ht="18" x14ac:dyDescent="0.25">
      <c r="A22" s="276">
        <f>RANK('Исходный для набора'!H24,'Исходный для набора'!$H$9:$H$42,0)</f>
        <v>32</v>
      </c>
      <c r="B22" s="273" t="str">
        <f>'Исходный для набора'!A24</f>
        <v>Каратузский</v>
      </c>
      <c r="C22" s="15">
        <f>'Исходный для набора'!H24</f>
        <v>0</v>
      </c>
      <c r="D22" s="272">
        <f>RANK('Исходный для набора'!P24,'Исходный для набора'!$P$9:$P$42,0)</f>
        <v>32</v>
      </c>
      <c r="E22" s="277" t="str">
        <f>'Исходный для набора'!A24</f>
        <v>Каратузский</v>
      </c>
      <c r="F22" s="16">
        <f>'Исходный для набора'!P24</f>
        <v>0</v>
      </c>
    </row>
    <row r="23" spans="1:6" ht="18" x14ac:dyDescent="0.25">
      <c r="A23" s="276">
        <f>RANK('Исходный для набора'!H25,'Исходный для набора'!$H$9:$H$42,0)</f>
        <v>5</v>
      </c>
      <c r="B23" s="273" t="str">
        <f>'Исходный для набора'!A25</f>
        <v>Краснотуранский</v>
      </c>
      <c r="C23" s="15">
        <f>'Исходный для набора'!H25</f>
        <v>105.9</v>
      </c>
      <c r="D23" s="272">
        <f>RANK('Исходный для набора'!P25,'Исходный для набора'!$P$9:$P$42,0)</f>
        <v>4</v>
      </c>
      <c r="E23" s="277" t="str">
        <f>'Исходный для набора'!A25</f>
        <v>Краснотуранский</v>
      </c>
      <c r="F23" s="16">
        <f>'Исходный для набора'!P25</f>
        <v>24.633635729239362</v>
      </c>
    </row>
    <row r="24" spans="1:6" ht="18" x14ac:dyDescent="0.25">
      <c r="A24" s="276">
        <f>RANK('Исходный для набора'!H26,'Исходный для набора'!$H$9:$H$42,0)</f>
        <v>4</v>
      </c>
      <c r="B24" s="273" t="str">
        <f>'Исходный для набора'!A26</f>
        <v>Курагинский</v>
      </c>
      <c r="C24" s="15">
        <f>'Исходный для набора'!H26</f>
        <v>151.6</v>
      </c>
      <c r="D24" s="272">
        <f>RANK('Исходный для набора'!P26,'Исходный для набора'!$P$9:$P$42,0)</f>
        <v>6</v>
      </c>
      <c r="E24" s="277" t="str">
        <f>'Исходный для набора'!A26</f>
        <v>Курагинский</v>
      </c>
      <c r="F24" s="16">
        <f>'Исходный для набора'!P26</f>
        <v>20.818456468003294</v>
      </c>
    </row>
    <row r="25" spans="1:6" ht="18" x14ac:dyDescent="0.25">
      <c r="A25" s="276">
        <f>RANK('Исходный для набора'!H27,'Исходный для набора'!$H$9:$H$42,0)</f>
        <v>16</v>
      </c>
      <c r="B25" s="273" t="str">
        <f>'Исходный для набора'!A27</f>
        <v>Манский</v>
      </c>
      <c r="C25" s="15">
        <f>'Исходный для набора'!H27</f>
        <v>11.4</v>
      </c>
      <c r="D25" s="272">
        <f>RANK('Исходный для набора'!P27,'Исходный для набора'!$P$9:$P$42,0)</f>
        <v>14</v>
      </c>
      <c r="E25" s="277" t="str">
        <f>'Исходный для набора'!A27</f>
        <v>Манский</v>
      </c>
      <c r="F25" s="16">
        <f>'Исходный для набора'!P27</f>
        <v>15.000000000000002</v>
      </c>
    </row>
    <row r="26" spans="1:6" ht="18" x14ac:dyDescent="0.25">
      <c r="A26" s="276">
        <f>RANK('Исходный для набора'!H28,'Исходный для набора'!$H$9:$H$42,0)</f>
        <v>10</v>
      </c>
      <c r="B26" s="273" t="str">
        <f>'Исходный для набора'!A28</f>
        <v>Минусинский</v>
      </c>
      <c r="C26" s="15">
        <f>'Исходный для набора'!H28</f>
        <v>42.228999999999999</v>
      </c>
      <c r="D26" s="272">
        <f>RANK('Исходный для набора'!P28,'Исходный для набора'!$P$9:$P$42,0)</f>
        <v>12</v>
      </c>
      <c r="E26" s="277" t="str">
        <f>'Исходный для набора'!A28</f>
        <v>Минусинский</v>
      </c>
      <c r="F26" s="16">
        <f>'Исходный для набора'!P28</f>
        <v>15.959561602418743</v>
      </c>
    </row>
    <row r="27" spans="1:6" ht="18" x14ac:dyDescent="0.25">
      <c r="A27" s="276">
        <f>RANK('Исходный для набора'!H29,'Исходный для набора'!$H$9:$H$42,0)</f>
        <v>6</v>
      </c>
      <c r="B27" s="273" t="str">
        <f>'Исходный для набора'!A29</f>
        <v>Назаровский</v>
      </c>
      <c r="C27" s="15">
        <f>'Исходный для набора'!H29</f>
        <v>102.84</v>
      </c>
      <c r="D27" s="272">
        <f>RANK('Исходный для набора'!P29,'Исходный для набора'!$P$9:$P$42,0)</f>
        <v>7</v>
      </c>
      <c r="E27" s="277" t="str">
        <f>'Исходный для набора'!A29</f>
        <v>Назаровский</v>
      </c>
      <c r="F27" s="16">
        <f>'Исходный для набора'!P29</f>
        <v>20.687990343995171</v>
      </c>
    </row>
    <row r="28" spans="1:6" ht="18" x14ac:dyDescent="0.25">
      <c r="A28" s="276">
        <f>RANK('Исходный для набора'!H30,'Исходный для набора'!$H$9:$H$42,0)</f>
        <v>17</v>
      </c>
      <c r="B28" s="273" t="str">
        <f>'Исходный для набора'!A30</f>
        <v>Нижнеингашский</v>
      </c>
      <c r="C28" s="15">
        <f>'Исходный для набора'!H30</f>
        <v>9.6</v>
      </c>
      <c r="D28" s="272">
        <f>RANK('Исходный для набора'!P30,'Исходный для набора'!$P$9:$P$42,0)</f>
        <v>15</v>
      </c>
      <c r="E28" s="277" t="str">
        <f>'Исходный для набора'!A30</f>
        <v>Нижнеингашский</v>
      </c>
      <c r="F28" s="16">
        <f>'Исходный для набора'!P30</f>
        <v>14.222222222222221</v>
      </c>
    </row>
    <row r="29" spans="1:6" ht="18" x14ac:dyDescent="0.25">
      <c r="A29" s="276">
        <f>RANK('Исходный для набора'!H31,'Исходный для набора'!$H$9:$H$42,0)</f>
        <v>11</v>
      </c>
      <c r="B29" s="273" t="str">
        <f>'Исходный для набора'!A31</f>
        <v>Новоселовский</v>
      </c>
      <c r="C29" s="15">
        <f>'Исходный для набора'!H31</f>
        <v>33.837000000000003</v>
      </c>
      <c r="D29" s="272">
        <f>RANK('Исходный для набора'!P31,'Исходный для набора'!$P$9:$P$42,0)</f>
        <v>5</v>
      </c>
      <c r="E29" s="277" t="str">
        <f>'Исходный для набора'!A31</f>
        <v>Новоселовский</v>
      </c>
      <c r="F29" s="16">
        <f>'Исходный для набора'!P31</f>
        <v>21.241054613935969</v>
      </c>
    </row>
    <row r="30" spans="1:6" ht="18" x14ac:dyDescent="0.25">
      <c r="A30" s="276">
        <f>RANK('Исходный для набора'!H32,'Исходный для набора'!$H$9:$H$42,0)</f>
        <v>27</v>
      </c>
      <c r="B30" s="273" t="str">
        <f>'Исходный для набора'!A32</f>
        <v>Пировский</v>
      </c>
      <c r="C30" s="15">
        <f>'Исходный для набора'!H32</f>
        <v>0.77</v>
      </c>
      <c r="D30" s="272">
        <f>RANK('Исходный для набора'!P32,'Исходный для набора'!$P$9:$P$42,0)</f>
        <v>24</v>
      </c>
      <c r="E30" s="277" t="str">
        <f>'Исходный для набора'!A32</f>
        <v>Пировский</v>
      </c>
      <c r="F30" s="16">
        <f>'Исходный для набора'!P32</f>
        <v>7.2641509433962259</v>
      </c>
    </row>
    <row r="31" spans="1:6" ht="18" x14ac:dyDescent="0.25">
      <c r="A31" s="276">
        <f>RANK('Исходный для набора'!H33,'Исходный для набора'!$H$9:$H$42,0)</f>
        <v>9</v>
      </c>
      <c r="B31" s="273" t="str">
        <f>'Исходный для набора'!A33</f>
        <v>Рыбинский</v>
      </c>
      <c r="C31" s="15">
        <f>'Исходный для набора'!H33</f>
        <v>46.18</v>
      </c>
      <c r="D31" s="272">
        <f>RANK('Исходный для набора'!P33,'Исходный для набора'!$P$9:$P$42,0)</f>
        <v>9</v>
      </c>
      <c r="E31" s="277" t="str">
        <f>'Исходный для набора'!A33</f>
        <v>Рыбинский</v>
      </c>
      <c r="F31" s="16">
        <f>'Исходный для набора'!P33</f>
        <v>18.546184738955823</v>
      </c>
    </row>
    <row r="32" spans="1:6" ht="18" x14ac:dyDescent="0.25">
      <c r="A32" s="276">
        <f>RANK('Исходный для набора'!H34,'Исходный для набора'!$H$9:$H$42,0)</f>
        <v>19</v>
      </c>
      <c r="B32" s="273" t="str">
        <f>'Исходный для набора'!A34</f>
        <v>Саянский</v>
      </c>
      <c r="C32" s="15">
        <f>'Исходный для набора'!H34</f>
        <v>8.3699999999999992</v>
      </c>
      <c r="D32" s="272">
        <f>RANK('Исходный для набора'!P34,'Исходный для набора'!$P$9:$P$42,0)</f>
        <v>21</v>
      </c>
      <c r="E32" s="277" t="str">
        <f>'Исходный для набора'!A34</f>
        <v>Саянский</v>
      </c>
      <c r="F32" s="16">
        <f>'Исходный для набора'!P34</f>
        <v>11.295546558704453</v>
      </c>
    </row>
    <row r="33" spans="1:6" ht="18" x14ac:dyDescent="0.25">
      <c r="A33" s="276">
        <f>RANK('Исходный для набора'!H35,'Исходный для набора'!$H$9:$H$42,0)</f>
        <v>15</v>
      </c>
      <c r="B33" s="273" t="str">
        <f>'Исходный для набора'!A35</f>
        <v>Сухобузимский</v>
      </c>
      <c r="C33" s="15">
        <f>'Исходный для набора'!H35</f>
        <v>12.318</v>
      </c>
      <c r="D33" s="272">
        <f>RANK('Исходный для набора'!P35,'Исходный для набора'!$P$9:$P$42,0)</f>
        <v>17</v>
      </c>
      <c r="E33" s="277" t="str">
        <f>'Исходный для набора'!A35</f>
        <v>Сухобузимский</v>
      </c>
      <c r="F33" s="16">
        <f>'Исходный для набора'!P35</f>
        <v>12.607983623336745</v>
      </c>
    </row>
    <row r="34" spans="1:6" ht="18" x14ac:dyDescent="0.25">
      <c r="A34" s="276">
        <f>RANK('Исходный для набора'!H36,'Исходный для набора'!$H$9:$H$42,0)</f>
        <v>32</v>
      </c>
      <c r="B34" s="273" t="str">
        <f>'Исходный для набора'!A36</f>
        <v>Тасеевский</v>
      </c>
      <c r="C34" s="15">
        <f>'Исходный для набора'!H36</f>
        <v>0</v>
      </c>
      <c r="D34" s="272">
        <f>RANK('Исходный для набора'!P36,'Исходный для набора'!$P$9:$P$42,0)</f>
        <v>32</v>
      </c>
      <c r="E34" s="277" t="str">
        <f>'Исходный для набора'!A36</f>
        <v>Тасеевский</v>
      </c>
      <c r="F34" s="16">
        <f>'Исходный для набора'!P36</f>
        <v>0</v>
      </c>
    </row>
    <row r="35" spans="1:6" ht="18" x14ac:dyDescent="0.25">
      <c r="A35" s="276">
        <f>RANK('Исходный для набора'!H37,'Исходный для набора'!$H$9:$H$42,0)</f>
        <v>25</v>
      </c>
      <c r="B35" s="273" t="str">
        <f>'Исходный для набора'!A37</f>
        <v>Тюхтетский</v>
      </c>
      <c r="C35" s="15">
        <f>'Исходный для набора'!H37</f>
        <v>1.1000000000000001</v>
      </c>
      <c r="D35" s="272">
        <f>RANK('Исходный для набора'!P37,'Исходный для набора'!$P$9:$P$42,0)</f>
        <v>22</v>
      </c>
      <c r="E35" s="277" t="str">
        <f>'Исходный для набора'!A37</f>
        <v>Тюхтетский</v>
      </c>
      <c r="F35" s="16">
        <f>'Исходный для набора'!P37</f>
        <v>11.000000000000002</v>
      </c>
    </row>
    <row r="36" spans="1:6" ht="18" x14ac:dyDescent="0.25">
      <c r="A36" s="276">
        <f>RANK('Исходный для набора'!H38,'Исходный для набора'!$H$9:$H$42,0)</f>
        <v>2</v>
      </c>
      <c r="B36" s="273" t="str">
        <f>'Исходный для набора'!A38</f>
        <v>Ужурский</v>
      </c>
      <c r="C36" s="15">
        <f>'Исходный для набора'!H38</f>
        <v>204.53</v>
      </c>
      <c r="D36" s="272">
        <f>RANK('Исходный для набора'!P38,'Исходный для набора'!$P$9:$P$42,0)</f>
        <v>3</v>
      </c>
      <c r="E36" s="277" t="str">
        <f>'Исходный для набора'!A38</f>
        <v>Ужурский</v>
      </c>
      <c r="F36" s="16">
        <f>'Исходный для набора'!P38</f>
        <v>28.04085549766932</v>
      </c>
    </row>
    <row r="37" spans="1:6" ht="18" x14ac:dyDescent="0.25">
      <c r="A37" s="276">
        <f>RANK('Исходный для набора'!H39,'Исходный для набора'!$H$9:$H$42,0)</f>
        <v>20</v>
      </c>
      <c r="B37" s="273" t="str">
        <f>'Исходный для набора'!A39</f>
        <v>Уярский</v>
      </c>
      <c r="C37" s="15">
        <f>'Исходный для набора'!H39</f>
        <v>7.6</v>
      </c>
      <c r="D37" s="272">
        <f>RANK('Исходный для набора'!P39,'Исходный для набора'!$P$9:$P$42,0)</f>
        <v>10</v>
      </c>
      <c r="E37" s="277" t="str">
        <f>'Исходный для набора'!A39</f>
        <v>Уярский</v>
      </c>
      <c r="F37" s="16">
        <f>'Исходный для набора'!P39</f>
        <v>16.170212765957448</v>
      </c>
    </row>
    <row r="38" spans="1:6" ht="18" x14ac:dyDescent="0.25">
      <c r="A38" s="276">
        <f>RANK('Исходный для набора'!H40,'Исходный для набора'!$H$9:$H$42,0)</f>
        <v>13</v>
      </c>
      <c r="B38" s="273" t="str">
        <f>'Исходный для набора'!A40</f>
        <v>Шарыповский</v>
      </c>
      <c r="C38" s="15">
        <f>'Исходный для набора'!H40</f>
        <v>15.83</v>
      </c>
      <c r="D38" s="272">
        <f>RANK('Исходный для набора'!P40,'Исходный для набора'!$P$9:$P$42,0)</f>
        <v>16</v>
      </c>
      <c r="E38" s="277" t="str">
        <f>'Исходный для набора'!A40</f>
        <v>Шарыповский</v>
      </c>
      <c r="F38" s="16">
        <f>'Исходный для набора'!P40</f>
        <v>12.735317779565568</v>
      </c>
    </row>
    <row r="39" spans="1:6" ht="18" x14ac:dyDescent="0.25">
      <c r="A39" s="276">
        <f>RANK('Исходный для набора'!H41,'Исходный для набора'!$H$9:$H$42,0)</f>
        <v>3</v>
      </c>
      <c r="B39" s="273" t="str">
        <f>'Исходный для набора'!A41</f>
        <v>Шушенский</v>
      </c>
      <c r="C39" s="15">
        <f>'Исходный для набора'!H41</f>
        <v>164.79</v>
      </c>
      <c r="D39" s="272">
        <f>RANK('Исходный для набора'!P41,'Исходный для набора'!$P$9:$P$42,0)</f>
        <v>2</v>
      </c>
      <c r="E39" s="277" t="str">
        <f>'Исходный для набора'!A41</f>
        <v>Шушенский</v>
      </c>
      <c r="F39" s="16">
        <f>'Исходный для набора'!P41</f>
        <v>28.644185642273595</v>
      </c>
    </row>
    <row r="40" spans="1:6" ht="18" x14ac:dyDescent="0.25">
      <c r="A40" s="274"/>
      <c r="B40" s="274" t="s">
        <v>192</v>
      </c>
      <c r="C40" s="275">
        <v>951.4</v>
      </c>
      <c r="D40" s="274"/>
      <c r="E40" s="274" t="s">
        <v>192</v>
      </c>
      <c r="F40" s="275">
        <v>13.2</v>
      </c>
    </row>
  </sheetData>
  <mergeCells count="8">
    <mergeCell ref="A1:F1"/>
    <mergeCell ref="A2:F2"/>
    <mergeCell ref="A3:C3"/>
    <mergeCell ref="E3:F3"/>
    <mergeCell ref="A5:A6"/>
    <mergeCell ref="C5:C6"/>
    <mergeCell ref="D5:D6"/>
    <mergeCell ref="F5:F6"/>
  </mergeCells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1"/>
  <dimension ref="A2:AO49"/>
  <sheetViews>
    <sheetView workbookViewId="0">
      <selection activeCell="W42" sqref="W42"/>
    </sheetView>
  </sheetViews>
  <sheetFormatPr defaultRowHeight="12.75" x14ac:dyDescent="0.2"/>
  <sheetData>
    <row r="2" spans="1:40" ht="15.75" x14ac:dyDescent="0.25">
      <c r="A2" s="533" t="s">
        <v>177</v>
      </c>
      <c r="B2" s="534"/>
      <c r="C2" s="534"/>
      <c r="D2" s="534"/>
      <c r="E2" s="534"/>
      <c r="F2" s="534"/>
      <c r="G2" s="534"/>
      <c r="H2" s="534"/>
      <c r="I2" s="534"/>
      <c r="J2" s="18"/>
      <c r="K2" s="533" t="s">
        <v>178</v>
      </c>
      <c r="L2" s="534"/>
      <c r="M2" s="534"/>
      <c r="N2" s="534"/>
      <c r="O2" s="534"/>
      <c r="P2" s="534"/>
      <c r="Q2" s="534"/>
      <c r="R2" s="534"/>
      <c r="S2" s="534"/>
      <c r="U2" s="533" t="s">
        <v>179</v>
      </c>
      <c r="V2" s="534"/>
      <c r="W2" s="534"/>
      <c r="X2" s="534"/>
      <c r="Y2" s="534"/>
      <c r="Z2" s="534"/>
      <c r="AA2" s="534"/>
      <c r="AB2" s="534"/>
      <c r="AC2" s="534"/>
      <c r="AE2" s="533" t="s">
        <v>180</v>
      </c>
      <c r="AF2" s="534"/>
      <c r="AG2" s="534"/>
      <c r="AH2" s="534"/>
      <c r="AI2" s="534"/>
      <c r="AJ2" s="534"/>
      <c r="AK2" s="534"/>
      <c r="AL2" s="534"/>
      <c r="AM2" s="534"/>
    </row>
    <row r="3" spans="1:40" ht="15" x14ac:dyDescent="0.2">
      <c r="A3" s="1"/>
      <c r="B3" s="1"/>
      <c r="C3" s="1">
        <v>996</v>
      </c>
      <c r="D3" s="1"/>
      <c r="E3" s="1"/>
      <c r="F3" s="1"/>
      <c r="G3" s="1"/>
      <c r="H3" s="1"/>
      <c r="I3" s="1"/>
      <c r="J3" s="1"/>
      <c r="K3" s="73"/>
      <c r="L3" s="1"/>
      <c r="M3" s="1"/>
      <c r="N3" s="1"/>
    </row>
    <row r="4" spans="1:40" ht="15" x14ac:dyDescent="0.2">
      <c r="A4" s="525" t="s">
        <v>48</v>
      </c>
      <c r="B4" s="535" t="s">
        <v>55</v>
      </c>
      <c r="C4" s="536"/>
      <c r="D4" s="537"/>
      <c r="E4" s="535" t="s">
        <v>56</v>
      </c>
      <c r="F4" s="538"/>
      <c r="G4" s="539"/>
      <c r="H4" s="535" t="s">
        <v>57</v>
      </c>
      <c r="I4" s="538"/>
      <c r="J4" s="539"/>
      <c r="K4" s="540" t="s">
        <v>48</v>
      </c>
      <c r="L4" s="528" t="s">
        <v>58</v>
      </c>
      <c r="M4" s="529"/>
      <c r="N4" s="530"/>
      <c r="O4" s="528" t="s">
        <v>59</v>
      </c>
      <c r="P4" s="531"/>
      <c r="Q4" s="532"/>
      <c r="R4" s="528" t="s">
        <v>60</v>
      </c>
      <c r="S4" s="531"/>
      <c r="T4" s="532"/>
      <c r="U4" s="525" t="s">
        <v>48</v>
      </c>
      <c r="V4" s="528" t="s">
        <v>61</v>
      </c>
      <c r="W4" s="529"/>
      <c r="X4" s="530"/>
      <c r="Y4" s="528" t="s">
        <v>62</v>
      </c>
      <c r="Z4" s="531"/>
      <c r="AA4" s="532"/>
      <c r="AB4" s="528" t="s">
        <v>53</v>
      </c>
      <c r="AC4" s="531"/>
      <c r="AD4" s="532"/>
      <c r="AE4" s="525" t="s">
        <v>48</v>
      </c>
      <c r="AF4" s="535" t="s">
        <v>45</v>
      </c>
      <c r="AG4" s="538"/>
      <c r="AH4" s="539"/>
      <c r="AI4" s="535" t="s">
        <v>46</v>
      </c>
      <c r="AJ4" s="538"/>
      <c r="AK4" s="539"/>
      <c r="AL4" s="535" t="s">
        <v>47</v>
      </c>
      <c r="AM4" s="538"/>
      <c r="AN4" s="539"/>
    </row>
    <row r="5" spans="1:40" ht="15" x14ac:dyDescent="0.2">
      <c r="A5" s="526"/>
      <c r="B5" s="2" t="s">
        <v>49</v>
      </c>
      <c r="C5" s="3" t="s">
        <v>0</v>
      </c>
      <c r="D5" s="4" t="s">
        <v>54</v>
      </c>
      <c r="E5" s="2" t="s">
        <v>49</v>
      </c>
      <c r="F5" s="3" t="s">
        <v>0</v>
      </c>
      <c r="G5" s="4" t="s">
        <v>54</v>
      </c>
      <c r="H5" s="2" t="s">
        <v>50</v>
      </c>
      <c r="I5" s="3" t="s">
        <v>0</v>
      </c>
      <c r="J5" s="4" t="s">
        <v>54</v>
      </c>
      <c r="K5" s="541"/>
      <c r="L5" s="12" t="s">
        <v>50</v>
      </c>
      <c r="M5" s="5" t="s">
        <v>0</v>
      </c>
      <c r="N5" s="13" t="s">
        <v>54</v>
      </c>
      <c r="O5" s="2" t="s">
        <v>50</v>
      </c>
      <c r="P5" s="3" t="s">
        <v>0</v>
      </c>
      <c r="Q5" s="4" t="s">
        <v>54</v>
      </c>
      <c r="R5" s="12" t="s">
        <v>50</v>
      </c>
      <c r="S5" s="5" t="s">
        <v>0</v>
      </c>
      <c r="T5" s="13" t="s">
        <v>54</v>
      </c>
      <c r="U5" s="526"/>
      <c r="V5" s="12" t="s">
        <v>50</v>
      </c>
      <c r="W5" s="5" t="s">
        <v>0</v>
      </c>
      <c r="X5" s="13" t="s">
        <v>54</v>
      </c>
      <c r="Y5" s="12" t="s">
        <v>50</v>
      </c>
      <c r="Z5" s="5" t="s">
        <v>0</v>
      </c>
      <c r="AA5" s="13" t="s">
        <v>54</v>
      </c>
      <c r="AB5" s="12" t="s">
        <v>50</v>
      </c>
      <c r="AC5" s="5" t="s">
        <v>0</v>
      </c>
      <c r="AD5" s="13" t="s">
        <v>54</v>
      </c>
      <c r="AE5" s="526"/>
      <c r="AF5" s="2" t="s">
        <v>49</v>
      </c>
      <c r="AG5" s="3" t="s">
        <v>0</v>
      </c>
      <c r="AH5" s="4" t="s">
        <v>54</v>
      </c>
      <c r="AI5" s="2" t="s">
        <v>49</v>
      </c>
      <c r="AJ5" s="3" t="s">
        <v>0</v>
      </c>
      <c r="AK5" s="4" t="s">
        <v>54</v>
      </c>
      <c r="AL5" s="2" t="s">
        <v>49</v>
      </c>
      <c r="AM5" s="3" t="s">
        <v>0</v>
      </c>
      <c r="AN5" s="4" t="s">
        <v>54</v>
      </c>
    </row>
    <row r="6" spans="1:40" ht="15" x14ac:dyDescent="0.2">
      <c r="A6" s="526"/>
      <c r="B6" s="5" t="s">
        <v>52</v>
      </c>
      <c r="C6" s="6" t="s">
        <v>3</v>
      </c>
      <c r="D6" s="7" t="s">
        <v>3</v>
      </c>
      <c r="E6" s="5" t="s">
        <v>52</v>
      </c>
      <c r="F6" s="6" t="s">
        <v>3</v>
      </c>
      <c r="G6" s="7" t="s">
        <v>3</v>
      </c>
      <c r="H6" s="5" t="s">
        <v>51</v>
      </c>
      <c r="I6" s="6" t="s">
        <v>3</v>
      </c>
      <c r="J6" s="7" t="s">
        <v>3</v>
      </c>
      <c r="K6" s="541"/>
      <c r="L6" s="5" t="s">
        <v>51</v>
      </c>
      <c r="M6" s="6" t="s">
        <v>3</v>
      </c>
      <c r="N6" s="7" t="s">
        <v>3</v>
      </c>
      <c r="O6" s="5" t="s">
        <v>51</v>
      </c>
      <c r="P6" s="6" t="s">
        <v>3</v>
      </c>
      <c r="Q6" s="7" t="s">
        <v>3</v>
      </c>
      <c r="R6" s="5" t="s">
        <v>51</v>
      </c>
      <c r="S6" s="6" t="s">
        <v>3</v>
      </c>
      <c r="T6" s="7" t="s">
        <v>3</v>
      </c>
      <c r="U6" s="526"/>
      <c r="V6" s="5" t="s">
        <v>51</v>
      </c>
      <c r="W6" s="6" t="s">
        <v>3</v>
      </c>
      <c r="X6" s="7" t="s">
        <v>3</v>
      </c>
      <c r="Y6" s="5" t="s">
        <v>51</v>
      </c>
      <c r="Z6" s="6" t="s">
        <v>3</v>
      </c>
      <c r="AA6" s="7" t="s">
        <v>3</v>
      </c>
      <c r="AB6" s="5" t="s">
        <v>51</v>
      </c>
      <c r="AC6" s="6" t="s">
        <v>3</v>
      </c>
      <c r="AD6" s="7" t="s">
        <v>3</v>
      </c>
      <c r="AE6" s="526"/>
      <c r="AF6" s="5" t="s">
        <v>52</v>
      </c>
      <c r="AG6" s="6" t="s">
        <v>3</v>
      </c>
      <c r="AH6" s="7" t="s">
        <v>3</v>
      </c>
      <c r="AI6" s="5" t="s">
        <v>52</v>
      </c>
      <c r="AJ6" s="6" t="s">
        <v>3</v>
      </c>
      <c r="AK6" s="7" t="s">
        <v>3</v>
      </c>
      <c r="AL6" s="5" t="s">
        <v>52</v>
      </c>
      <c r="AM6" s="6" t="s">
        <v>3</v>
      </c>
      <c r="AN6" s="7" t="s">
        <v>3</v>
      </c>
    </row>
    <row r="7" spans="1:40" ht="15" x14ac:dyDescent="0.2">
      <c r="A7" s="527"/>
      <c r="B7" s="8" t="s">
        <v>9</v>
      </c>
      <c r="C7" s="9" t="s">
        <v>6</v>
      </c>
      <c r="D7" s="10" t="s">
        <v>6</v>
      </c>
      <c r="E7" s="8" t="s">
        <v>9</v>
      </c>
      <c r="F7" s="9" t="s">
        <v>6</v>
      </c>
      <c r="G7" s="10" t="s">
        <v>6</v>
      </c>
      <c r="H7" s="8" t="s">
        <v>9</v>
      </c>
      <c r="I7" s="9" t="s">
        <v>6</v>
      </c>
      <c r="J7" s="10" t="s">
        <v>6</v>
      </c>
      <c r="K7" s="542"/>
      <c r="L7" s="8" t="s">
        <v>9</v>
      </c>
      <c r="M7" s="9" t="s">
        <v>6</v>
      </c>
      <c r="N7" s="10" t="s">
        <v>6</v>
      </c>
      <c r="O7" s="5" t="s">
        <v>9</v>
      </c>
      <c r="P7" s="6" t="s">
        <v>6</v>
      </c>
      <c r="Q7" s="7" t="s">
        <v>6</v>
      </c>
      <c r="R7" s="5" t="s">
        <v>9</v>
      </c>
      <c r="S7" s="6" t="s">
        <v>6</v>
      </c>
      <c r="T7" s="7" t="s">
        <v>6</v>
      </c>
      <c r="U7" s="527"/>
      <c r="V7" s="5" t="s">
        <v>9</v>
      </c>
      <c r="W7" s="6" t="s">
        <v>6</v>
      </c>
      <c r="X7" s="11" t="s">
        <v>6</v>
      </c>
      <c r="Y7" s="8" t="s">
        <v>9</v>
      </c>
      <c r="Z7" s="9" t="s">
        <v>6</v>
      </c>
      <c r="AA7" s="10" t="s">
        <v>6</v>
      </c>
      <c r="AB7" s="8" t="s">
        <v>9</v>
      </c>
      <c r="AC7" s="9" t="s">
        <v>6</v>
      </c>
      <c r="AD7" s="10" t="s">
        <v>6</v>
      </c>
      <c r="AE7" s="527"/>
      <c r="AF7" s="8" t="s">
        <v>9</v>
      </c>
      <c r="AG7" s="9" t="s">
        <v>6</v>
      </c>
      <c r="AH7" s="10" t="s">
        <v>6</v>
      </c>
      <c r="AI7" s="8" t="s">
        <v>9</v>
      </c>
      <c r="AJ7" s="9" t="s">
        <v>6</v>
      </c>
      <c r="AK7" s="10" t="s">
        <v>6</v>
      </c>
      <c r="AL7" s="8" t="s">
        <v>9</v>
      </c>
      <c r="AM7" s="9" t="s">
        <v>6</v>
      </c>
      <c r="AN7" s="10" t="s">
        <v>6</v>
      </c>
    </row>
    <row r="8" spans="1:40" x14ac:dyDescent="0.2">
      <c r="A8" s="20">
        <v>1</v>
      </c>
      <c r="B8" s="194"/>
      <c r="C8" s="153">
        <f>C3+(C18-C3)/11</f>
        <v>996.73636363636365</v>
      </c>
      <c r="D8" s="14"/>
      <c r="E8" s="16">
        <v>13.5</v>
      </c>
      <c r="F8" s="101">
        <v>1027.7</v>
      </c>
      <c r="G8" s="15">
        <v>2</v>
      </c>
      <c r="H8" s="15">
        <v>14</v>
      </c>
      <c r="I8" s="192">
        <v>1057.9000000000001</v>
      </c>
      <c r="J8" s="16">
        <v>3.2</v>
      </c>
      <c r="K8" s="74">
        <v>1</v>
      </c>
      <c r="L8" s="16">
        <v>14.2</v>
      </c>
      <c r="M8" s="101">
        <v>1072.0999999999999</v>
      </c>
      <c r="N8" s="16">
        <v>0.2</v>
      </c>
      <c r="O8" s="16"/>
      <c r="P8" s="151">
        <f>M37+(P11-M36)/5</f>
        <v>1061.0800000000002</v>
      </c>
      <c r="Q8" s="15"/>
      <c r="R8" s="16">
        <v>14.9</v>
      </c>
      <c r="S8" s="101">
        <v>1108.5999999999999</v>
      </c>
      <c r="T8" s="16">
        <v>9.1999999999999993</v>
      </c>
      <c r="U8" s="20">
        <v>1</v>
      </c>
      <c r="V8" s="16">
        <v>16.100000000000001</v>
      </c>
      <c r="W8" s="101">
        <v>1191.3</v>
      </c>
      <c r="X8" s="16">
        <v>-3.2</v>
      </c>
      <c r="Y8" s="15">
        <v>14.8</v>
      </c>
      <c r="Z8" s="101">
        <v>1093.3</v>
      </c>
      <c r="AA8" s="16">
        <v>-0.9</v>
      </c>
      <c r="AB8" s="16">
        <v>14.4</v>
      </c>
      <c r="AC8" s="101">
        <v>1061.3</v>
      </c>
      <c r="AD8" s="16">
        <v>0.7</v>
      </c>
      <c r="AE8" s="20">
        <v>1</v>
      </c>
      <c r="AF8" s="16"/>
      <c r="AG8" s="151">
        <f>AC37+(AG10-AC37)/3</f>
        <v>983.76666666666665</v>
      </c>
      <c r="AH8" s="16"/>
      <c r="AI8" s="16">
        <v>12.4</v>
      </c>
      <c r="AJ8" s="101">
        <v>898.6</v>
      </c>
      <c r="AK8" s="16">
        <v>-2.4</v>
      </c>
      <c r="AL8" s="16">
        <v>12.8</v>
      </c>
      <c r="AM8" s="101">
        <v>923.6</v>
      </c>
      <c r="AN8" s="15">
        <v>2.4</v>
      </c>
    </row>
    <row r="9" spans="1:40" x14ac:dyDescent="0.2">
      <c r="A9" s="20">
        <v>2</v>
      </c>
      <c r="B9" s="15"/>
      <c r="C9" s="153">
        <f>C8+(C18-C3)/11</f>
        <v>997.4727272727273</v>
      </c>
      <c r="D9" s="14"/>
      <c r="E9" s="16">
        <v>13.5</v>
      </c>
      <c r="F9" s="101">
        <v>1026.9000000000001</v>
      </c>
      <c r="G9" s="16">
        <v>-0.8</v>
      </c>
      <c r="H9" s="16">
        <v>14</v>
      </c>
      <c r="I9" s="101">
        <v>1059.3</v>
      </c>
      <c r="J9" s="16">
        <f>I9-I8</f>
        <v>1.3999999999998636</v>
      </c>
      <c r="K9" s="74">
        <v>2</v>
      </c>
      <c r="L9" s="16"/>
      <c r="M9" s="151">
        <f>M8+(M11-M8)/3</f>
        <v>1072.8</v>
      </c>
      <c r="N9" s="15"/>
      <c r="O9" s="16"/>
      <c r="P9" s="188">
        <f>P8+(P11-M36)/5</f>
        <v>1059.5200000000002</v>
      </c>
      <c r="Q9" s="15"/>
      <c r="R9" s="16">
        <v>15</v>
      </c>
      <c r="S9" s="101">
        <v>1119.2</v>
      </c>
      <c r="T9" s="16">
        <v>10.6</v>
      </c>
      <c r="U9" s="20">
        <v>2</v>
      </c>
      <c r="V9" s="16"/>
      <c r="W9" s="151">
        <f>W8+(W11-W8)/3</f>
        <v>1187.3</v>
      </c>
      <c r="X9" s="16"/>
      <c r="Y9" s="15">
        <v>14.8</v>
      </c>
      <c r="Z9" s="101">
        <v>1091.2</v>
      </c>
      <c r="AA9" s="15">
        <v>-2.1</v>
      </c>
      <c r="AB9" s="16">
        <v>14.3</v>
      </c>
      <c r="AC9" s="101">
        <v>1055.5</v>
      </c>
      <c r="AD9" s="16">
        <v>-5.8</v>
      </c>
      <c r="AE9" s="20">
        <v>2</v>
      </c>
      <c r="AF9" s="15"/>
      <c r="AG9" s="151">
        <f>AG8+(AG10-AC37)/3</f>
        <v>978.73333333333335</v>
      </c>
      <c r="AH9" s="16"/>
      <c r="AI9" s="15">
        <v>12.3</v>
      </c>
      <c r="AJ9" s="101">
        <v>895.8</v>
      </c>
      <c r="AK9" s="16">
        <v>-2.8</v>
      </c>
      <c r="AL9" s="16">
        <v>12.8</v>
      </c>
      <c r="AM9" s="101">
        <v>928.1</v>
      </c>
      <c r="AN9" s="15">
        <v>4.5999999999999996</v>
      </c>
    </row>
    <row r="10" spans="1:40" x14ac:dyDescent="0.2">
      <c r="A10" s="20">
        <v>3</v>
      </c>
      <c r="B10" s="15"/>
      <c r="C10" s="153">
        <f>C9+(C18-C3)/11</f>
        <v>998.20909090909095</v>
      </c>
      <c r="D10" s="14"/>
      <c r="E10" s="16">
        <v>13.5</v>
      </c>
      <c r="F10" s="101">
        <v>1027.7</v>
      </c>
      <c r="G10" s="16">
        <v>0.8</v>
      </c>
      <c r="H10" s="16">
        <v>14</v>
      </c>
      <c r="I10" s="101">
        <v>1059.4000000000001</v>
      </c>
      <c r="J10" s="16">
        <f>I10-I9</f>
        <v>0.10000000000013642</v>
      </c>
      <c r="K10" s="74">
        <v>3</v>
      </c>
      <c r="L10" s="16"/>
      <c r="M10" s="151">
        <f>M9+(M11-M8)/3</f>
        <v>1073.5</v>
      </c>
      <c r="N10" s="16"/>
      <c r="O10" s="16"/>
      <c r="P10" s="151">
        <f>P9+(P11-M36)/5</f>
        <v>1057.9600000000003</v>
      </c>
      <c r="Q10" s="15"/>
      <c r="R10" s="16">
        <v>15.1</v>
      </c>
      <c r="S10" s="101">
        <v>1124.3</v>
      </c>
      <c r="T10" s="16">
        <v>5.0999999999999996</v>
      </c>
      <c r="U10" s="20">
        <v>3</v>
      </c>
      <c r="V10" s="16"/>
      <c r="W10" s="151">
        <f>W9+(W11-W8)/3</f>
        <v>1183.3</v>
      </c>
      <c r="X10" s="16"/>
      <c r="Y10" s="15">
        <v>14.8</v>
      </c>
      <c r="Z10" s="101">
        <v>1091.4000000000001</v>
      </c>
      <c r="AA10" s="15">
        <v>0.2</v>
      </c>
      <c r="AB10" s="15"/>
      <c r="AC10" s="151">
        <f>AC9+(AC12-AC9)/3</f>
        <v>1053.5</v>
      </c>
      <c r="AD10" s="16"/>
      <c r="AE10" s="20">
        <v>3</v>
      </c>
      <c r="AF10" s="16">
        <v>13.2</v>
      </c>
      <c r="AG10" s="101">
        <v>973.7</v>
      </c>
      <c r="AH10" s="16">
        <v>-5</v>
      </c>
      <c r="AI10" s="15">
        <v>12.3</v>
      </c>
      <c r="AJ10" s="101">
        <v>894.8</v>
      </c>
      <c r="AK10" s="15">
        <v>-1</v>
      </c>
      <c r="AL10" s="15"/>
      <c r="AM10" s="151">
        <f>AM9+(AM12-AM9)/3</f>
        <v>929.86666666666667</v>
      </c>
      <c r="AN10" s="15"/>
    </row>
    <row r="11" spans="1:40" x14ac:dyDescent="0.2">
      <c r="A11" s="20">
        <v>4</v>
      </c>
      <c r="B11" s="15"/>
      <c r="C11" s="153">
        <f>C10+(C18-C3)/11</f>
        <v>998.9454545454546</v>
      </c>
      <c r="D11" s="14"/>
      <c r="E11" s="16">
        <v>13.5</v>
      </c>
      <c r="F11" s="101">
        <v>1029.2</v>
      </c>
      <c r="G11" s="16">
        <v>1.5</v>
      </c>
      <c r="H11" s="16">
        <v>14</v>
      </c>
      <c r="I11" s="101">
        <v>1060.9000000000001</v>
      </c>
      <c r="J11" s="16">
        <f>I11-I10</f>
        <v>1.5</v>
      </c>
      <c r="K11" s="74">
        <v>4</v>
      </c>
      <c r="L11" s="16">
        <v>14.2</v>
      </c>
      <c r="M11" s="101">
        <v>1074.2</v>
      </c>
      <c r="N11" s="15">
        <v>2.1</v>
      </c>
      <c r="O11" s="16">
        <v>14</v>
      </c>
      <c r="P11" s="101">
        <v>1056.4000000000001</v>
      </c>
      <c r="Q11" s="16">
        <v>-7.8</v>
      </c>
      <c r="R11" s="151"/>
      <c r="S11" s="188">
        <v>1129.5999999999999</v>
      </c>
      <c r="T11" s="151"/>
      <c r="U11" s="20">
        <v>4</v>
      </c>
      <c r="V11" s="16">
        <v>15.9</v>
      </c>
      <c r="W11" s="101">
        <v>1179.3</v>
      </c>
      <c r="X11" s="16">
        <v>-12</v>
      </c>
      <c r="Y11" s="15">
        <v>14.8</v>
      </c>
      <c r="Z11" s="101">
        <v>1094.2</v>
      </c>
      <c r="AA11" s="16">
        <v>2.8</v>
      </c>
      <c r="AB11" s="15"/>
      <c r="AC11" s="151">
        <f>AC10+(AC12-AC9)/3</f>
        <v>1051.5</v>
      </c>
      <c r="AD11" s="16"/>
      <c r="AE11" s="20">
        <v>4</v>
      </c>
      <c r="AF11" s="16">
        <v>13.1</v>
      </c>
      <c r="AG11" s="101">
        <v>967.3</v>
      </c>
      <c r="AH11" s="16">
        <v>-6.4</v>
      </c>
      <c r="AI11" s="15"/>
      <c r="AJ11" s="151">
        <f>AJ10+(AJ14-AJ10)/4</f>
        <v>895.3</v>
      </c>
      <c r="AK11" s="15"/>
      <c r="AL11" s="15"/>
      <c r="AM11" s="151">
        <f>AM10+(AM12-AM9)/3</f>
        <v>931.63333333333333</v>
      </c>
      <c r="AN11" s="15"/>
    </row>
    <row r="12" spans="1:40" x14ac:dyDescent="0.2">
      <c r="A12" s="20">
        <v>5</v>
      </c>
      <c r="B12" s="15"/>
      <c r="C12" s="153">
        <f>C11+(C18-C3)/11</f>
        <v>999.68181818181824</v>
      </c>
      <c r="D12" s="15"/>
      <c r="E12" s="16">
        <v>13.5</v>
      </c>
      <c r="F12" s="101">
        <v>1030.2</v>
      </c>
      <c r="G12" s="15">
        <v>1</v>
      </c>
      <c r="H12" s="16"/>
      <c r="I12" s="151">
        <f>I11+(I16-I11)/5</f>
        <v>1061.02</v>
      </c>
      <c r="J12" s="16"/>
      <c r="K12" s="74">
        <v>5</v>
      </c>
      <c r="L12" s="15">
        <v>14.2</v>
      </c>
      <c r="M12" s="101">
        <v>1074.0999999999999</v>
      </c>
      <c r="N12" s="16">
        <v>-0.1</v>
      </c>
      <c r="O12" s="16">
        <v>14</v>
      </c>
      <c r="P12" s="101">
        <v>1054.5</v>
      </c>
      <c r="Q12" s="16">
        <v>-1.9</v>
      </c>
      <c r="R12" s="151"/>
      <c r="S12" s="188">
        <v>1134.9000000000001</v>
      </c>
      <c r="T12" s="151"/>
      <c r="U12" s="20">
        <v>5</v>
      </c>
      <c r="V12" s="16">
        <v>15.9</v>
      </c>
      <c r="W12" s="101">
        <v>1181.2</v>
      </c>
      <c r="X12" s="16">
        <v>1.9</v>
      </c>
      <c r="Y12" s="16">
        <v>14.8</v>
      </c>
      <c r="Z12" s="101">
        <v>1092.0999999999999</v>
      </c>
      <c r="AA12" s="15">
        <v>-2.1</v>
      </c>
      <c r="AB12" s="15">
        <v>14.2</v>
      </c>
      <c r="AC12" s="101">
        <v>1049.5</v>
      </c>
      <c r="AD12" s="16">
        <v>-2</v>
      </c>
      <c r="AE12" s="20">
        <v>5</v>
      </c>
      <c r="AF12" s="16">
        <v>13.2</v>
      </c>
      <c r="AG12" s="101">
        <v>968.1</v>
      </c>
      <c r="AH12" s="16">
        <v>0.8</v>
      </c>
      <c r="AI12" s="15"/>
      <c r="AJ12" s="151">
        <f>AJ11+(AJ14-AJ10)/4</f>
        <v>895.8</v>
      </c>
      <c r="AK12" s="15"/>
      <c r="AL12" s="15">
        <v>12.9</v>
      </c>
      <c r="AM12" s="112">
        <v>933.4</v>
      </c>
      <c r="AN12" s="16">
        <v>1.8</v>
      </c>
    </row>
    <row r="13" spans="1:40" x14ac:dyDescent="0.2">
      <c r="A13" s="20">
        <v>6</v>
      </c>
      <c r="B13" s="15"/>
      <c r="C13" s="153">
        <f>C12+(C18-C3)/11</f>
        <v>1000.4181818181819</v>
      </c>
      <c r="D13" s="15"/>
      <c r="E13" s="16"/>
      <c r="F13" s="151">
        <f>F12+(F15-F12)/3</f>
        <v>1031.2666666666667</v>
      </c>
      <c r="G13" s="16"/>
      <c r="H13" s="16"/>
      <c r="I13" s="151">
        <f>I12+(I16-I11)/5</f>
        <v>1061.1399999999999</v>
      </c>
      <c r="J13" s="16"/>
      <c r="K13" s="74">
        <v>6</v>
      </c>
      <c r="L13" s="15">
        <v>14.2</v>
      </c>
      <c r="M13" s="101">
        <v>1073.5</v>
      </c>
      <c r="N13" s="15">
        <v>-0.6</v>
      </c>
      <c r="O13" s="16">
        <v>14</v>
      </c>
      <c r="P13" s="101">
        <v>1059.5999999999999</v>
      </c>
      <c r="Q13" s="16">
        <v>5.0999999999999996</v>
      </c>
      <c r="R13" s="101">
        <v>15.3</v>
      </c>
      <c r="S13" s="101">
        <v>1140.2</v>
      </c>
      <c r="T13" s="101">
        <v>5.3</v>
      </c>
      <c r="U13" s="20">
        <v>6</v>
      </c>
      <c r="V13" s="16">
        <v>15.9</v>
      </c>
      <c r="W13" s="113">
        <v>1177.5999999999999</v>
      </c>
      <c r="X13" s="16">
        <v>-3.6</v>
      </c>
      <c r="Y13" s="16"/>
      <c r="Z13" s="151">
        <f>Z12+(Z15-Z12)/3</f>
        <v>1089.7333333333333</v>
      </c>
      <c r="AA13" s="16"/>
      <c r="AB13" s="16">
        <v>14.2</v>
      </c>
      <c r="AC13" s="101">
        <v>1050</v>
      </c>
      <c r="AD13" s="16">
        <v>0.5</v>
      </c>
      <c r="AE13" s="20">
        <v>6</v>
      </c>
      <c r="AF13" s="16">
        <v>13.1</v>
      </c>
      <c r="AG13" s="101">
        <v>966.2</v>
      </c>
      <c r="AH13" s="16">
        <v>-1.9</v>
      </c>
      <c r="AI13" s="15"/>
      <c r="AJ13" s="188">
        <f>AJ12+(AJ14-AJ10)/4</f>
        <v>896.3</v>
      </c>
      <c r="AK13" s="15"/>
      <c r="AL13" s="15">
        <v>13</v>
      </c>
      <c r="AM13" s="101">
        <v>937.4</v>
      </c>
      <c r="AN13" s="16">
        <v>4</v>
      </c>
    </row>
    <row r="14" spans="1:40" x14ac:dyDescent="0.2">
      <c r="A14" s="20">
        <v>7</v>
      </c>
      <c r="B14" s="15"/>
      <c r="C14" s="153">
        <f>C13+(C18-C3)/11</f>
        <v>1001.1545454545455</v>
      </c>
      <c r="D14" s="14"/>
      <c r="E14" s="16"/>
      <c r="F14" s="151">
        <f>F13+(F15-F12)/3</f>
        <v>1032.3333333333333</v>
      </c>
      <c r="G14" s="16"/>
      <c r="H14" s="16"/>
      <c r="I14" s="151">
        <f>I13+(I16-I11)/5</f>
        <v>1061.2599999999998</v>
      </c>
      <c r="J14" s="16"/>
      <c r="K14" s="74">
        <v>7</v>
      </c>
      <c r="L14" s="16">
        <v>14.2</v>
      </c>
      <c r="M14" s="101">
        <v>1072.7</v>
      </c>
      <c r="N14" s="16">
        <v>-0.8</v>
      </c>
      <c r="O14" s="16"/>
      <c r="P14" s="188">
        <f>P13+(P17-P13)/4</f>
        <v>1058.3</v>
      </c>
      <c r="Q14" s="16"/>
      <c r="R14" s="101">
        <v>15.5</v>
      </c>
      <c r="S14" s="101">
        <v>1155.5</v>
      </c>
      <c r="T14" s="101">
        <v>15.3</v>
      </c>
      <c r="U14" s="20">
        <v>7</v>
      </c>
      <c r="V14" s="16">
        <v>15.9</v>
      </c>
      <c r="W14" s="101">
        <v>1176.3</v>
      </c>
      <c r="X14" s="16">
        <v>-1.3</v>
      </c>
      <c r="Y14" s="16"/>
      <c r="Z14" s="151">
        <f>Z13+(Z15-Z12)/3</f>
        <v>1087.3666666666668</v>
      </c>
      <c r="AA14" s="15"/>
      <c r="AB14" s="16">
        <v>14.3</v>
      </c>
      <c r="AC14" s="101">
        <v>1051.0999999999999</v>
      </c>
      <c r="AD14" s="16">
        <v>1.1000000000000001</v>
      </c>
      <c r="AE14" s="20">
        <v>7</v>
      </c>
      <c r="AF14" s="16">
        <v>13.1</v>
      </c>
      <c r="AG14" s="101">
        <v>963.3</v>
      </c>
      <c r="AH14" s="16">
        <v>-2.9</v>
      </c>
      <c r="AI14" s="16">
        <v>12.4</v>
      </c>
      <c r="AJ14" s="101">
        <v>896.8</v>
      </c>
      <c r="AK14" s="16">
        <v>0.5</v>
      </c>
      <c r="AL14" s="16">
        <v>13</v>
      </c>
      <c r="AM14" s="101">
        <v>937.4</v>
      </c>
      <c r="AN14" s="16">
        <v>0</v>
      </c>
    </row>
    <row r="15" spans="1:40" x14ac:dyDescent="0.2">
      <c r="A15" s="20">
        <v>8</v>
      </c>
      <c r="B15" s="16"/>
      <c r="C15" s="153">
        <f>C14+(C18-C3)/11</f>
        <v>1001.8909090909092</v>
      </c>
      <c r="D15" s="15"/>
      <c r="E15" s="16">
        <v>13.6</v>
      </c>
      <c r="F15" s="101">
        <v>1033.4000000000001</v>
      </c>
      <c r="G15" s="15">
        <v>3.2</v>
      </c>
      <c r="H15" s="16"/>
      <c r="I15" s="151">
        <f>I14+(I16-I11)/5</f>
        <v>1061.3799999999997</v>
      </c>
      <c r="J15" s="16"/>
      <c r="K15" s="74">
        <v>8</v>
      </c>
      <c r="L15" s="16">
        <v>14.2</v>
      </c>
      <c r="M15" s="101">
        <v>1072.7</v>
      </c>
      <c r="N15" s="16">
        <v>0</v>
      </c>
      <c r="O15" s="16"/>
      <c r="P15" s="188">
        <f>P14+(P17-P13)/4</f>
        <v>1057</v>
      </c>
      <c r="Q15" s="16"/>
      <c r="R15" s="16">
        <v>15.6</v>
      </c>
      <c r="S15" s="113">
        <v>1162.8</v>
      </c>
      <c r="T15" s="16">
        <v>7.3</v>
      </c>
      <c r="U15" s="20">
        <v>8</v>
      </c>
      <c r="V15" s="16">
        <v>15.8</v>
      </c>
      <c r="W15" s="101">
        <v>1171.0999999999999</v>
      </c>
      <c r="X15" s="16">
        <v>-5.2</v>
      </c>
      <c r="Y15" s="16">
        <v>14.7</v>
      </c>
      <c r="Z15" s="220">
        <v>1085</v>
      </c>
      <c r="AA15" s="16">
        <v>-2.4</v>
      </c>
      <c r="AB15" s="16">
        <v>14.2</v>
      </c>
      <c r="AC15" s="101">
        <v>1046.2</v>
      </c>
      <c r="AD15" s="16">
        <v>-4.9000000000000004</v>
      </c>
      <c r="AE15" s="20">
        <v>8</v>
      </c>
      <c r="AF15" s="16"/>
      <c r="AG15" s="151">
        <f>AG14+(AG17-AG14)/3</f>
        <v>961.33333333333326</v>
      </c>
      <c r="AH15" s="16"/>
      <c r="AI15" s="16">
        <v>12.3</v>
      </c>
      <c r="AJ15" s="101">
        <v>896.6</v>
      </c>
      <c r="AK15" s="16">
        <v>-0.2</v>
      </c>
      <c r="AL15" s="16">
        <v>13</v>
      </c>
      <c r="AM15" s="101">
        <v>938.8</v>
      </c>
      <c r="AN15" s="16">
        <v>1.4</v>
      </c>
    </row>
    <row r="16" spans="1:40" x14ac:dyDescent="0.2">
      <c r="A16" s="20">
        <v>9</v>
      </c>
      <c r="B16" s="15"/>
      <c r="C16" s="153">
        <f>C15+(C18-C3)/11</f>
        <v>1002.6272727272728</v>
      </c>
      <c r="D16" s="15"/>
      <c r="E16" s="15">
        <v>13.6</v>
      </c>
      <c r="F16" s="101">
        <v>1035.2</v>
      </c>
      <c r="G16" s="16">
        <v>1.8</v>
      </c>
      <c r="H16" s="16">
        <v>14</v>
      </c>
      <c r="I16" s="192">
        <v>1061.5</v>
      </c>
      <c r="J16" s="16">
        <v>0.6</v>
      </c>
      <c r="K16" s="74">
        <v>9</v>
      </c>
      <c r="L16" s="16"/>
      <c r="M16" s="151">
        <f>M15+(M18-M15)/3</f>
        <v>1073.7666666666667</v>
      </c>
      <c r="N16" s="16"/>
      <c r="O16" s="16"/>
      <c r="P16" s="188">
        <f>P15+(P17-P13)/4</f>
        <v>1055.7</v>
      </c>
      <c r="Q16" s="16"/>
      <c r="R16" s="16">
        <v>15.7</v>
      </c>
      <c r="S16" s="101">
        <v>1169.3</v>
      </c>
      <c r="T16" s="16">
        <v>6.5</v>
      </c>
      <c r="U16" s="20">
        <v>9</v>
      </c>
      <c r="V16" s="16"/>
      <c r="W16" s="254">
        <f>W15+(W18-W15)/3</f>
        <v>1167.8</v>
      </c>
      <c r="X16" s="16"/>
      <c r="Y16" s="16">
        <v>14.7</v>
      </c>
      <c r="Z16" s="101">
        <v>1082</v>
      </c>
      <c r="AA16" s="15">
        <v>-3</v>
      </c>
      <c r="AB16" s="16">
        <v>14.2</v>
      </c>
      <c r="AC16" s="101">
        <v>1047.2</v>
      </c>
      <c r="AD16" s="16">
        <v>1</v>
      </c>
      <c r="AE16" s="20">
        <v>9</v>
      </c>
      <c r="AF16" s="16"/>
      <c r="AG16" s="151">
        <f>AG15+(AG17-AG14)/3</f>
        <v>959.36666666666656</v>
      </c>
      <c r="AH16" s="16"/>
      <c r="AI16" s="16">
        <v>12.4</v>
      </c>
      <c r="AJ16" s="101">
        <v>898.1</v>
      </c>
      <c r="AK16" s="16">
        <v>1.5</v>
      </c>
      <c r="AL16" s="16">
        <v>13</v>
      </c>
      <c r="AM16" s="101">
        <v>940</v>
      </c>
      <c r="AN16" s="16">
        <v>1.2</v>
      </c>
    </row>
    <row r="17" spans="1:40" x14ac:dyDescent="0.2">
      <c r="A17" s="20">
        <v>10</v>
      </c>
      <c r="B17" s="16"/>
      <c r="C17" s="153">
        <f>C16+(C18-C3)/11</f>
        <v>1003.3636363636365</v>
      </c>
      <c r="D17" s="16"/>
      <c r="E17" s="15">
        <v>13.6</v>
      </c>
      <c r="F17" s="101">
        <v>1034.2</v>
      </c>
      <c r="G17" s="16">
        <v>-1</v>
      </c>
      <c r="H17" s="16">
        <v>14</v>
      </c>
      <c r="I17" s="192">
        <v>1060.7</v>
      </c>
      <c r="J17" s="16">
        <v>-0.8</v>
      </c>
      <c r="K17" s="74">
        <v>10</v>
      </c>
      <c r="L17" s="16"/>
      <c r="M17" s="151">
        <f>M16+(M18-M15)/3</f>
        <v>1074.8333333333333</v>
      </c>
      <c r="N17" s="16"/>
      <c r="O17" s="16">
        <v>14</v>
      </c>
      <c r="P17" s="113">
        <v>1054.4000000000001</v>
      </c>
      <c r="Q17" s="16">
        <v>-5.2</v>
      </c>
      <c r="R17" s="16">
        <v>15.7</v>
      </c>
      <c r="S17" s="101">
        <v>1165.3</v>
      </c>
      <c r="T17" s="16">
        <v>-4</v>
      </c>
      <c r="U17" s="20">
        <v>10</v>
      </c>
      <c r="V17" s="16"/>
      <c r="W17" s="151">
        <f>W16+(W18-W15)/3</f>
        <v>1164.5</v>
      </c>
      <c r="X17" s="16"/>
      <c r="Y17" s="16">
        <v>14.6</v>
      </c>
      <c r="Z17" s="101">
        <v>1077.0999999999999</v>
      </c>
      <c r="AA17" s="16">
        <v>-4.9000000000000004</v>
      </c>
      <c r="AB17" s="16"/>
      <c r="AC17" s="151">
        <f>AC16+(AC19-AC16)/3</f>
        <v>1044.9666666666667</v>
      </c>
      <c r="AD17" s="16"/>
      <c r="AE17" s="20">
        <v>10</v>
      </c>
      <c r="AF17" s="16">
        <v>13</v>
      </c>
      <c r="AG17" s="101">
        <v>957.4</v>
      </c>
      <c r="AH17" s="16">
        <v>-2</v>
      </c>
      <c r="AI17" s="16">
        <v>12.4</v>
      </c>
      <c r="AJ17" s="101">
        <v>899.1</v>
      </c>
      <c r="AK17" s="16">
        <v>1</v>
      </c>
      <c r="AL17" s="16"/>
      <c r="AM17" s="151">
        <f>AM16+(AM19-AM16)/3</f>
        <v>941.86666666666667</v>
      </c>
      <c r="AN17" s="16"/>
    </row>
    <row r="18" spans="1:40" x14ac:dyDescent="0.2">
      <c r="A18" s="20">
        <v>11</v>
      </c>
      <c r="B18" s="16">
        <v>13.2</v>
      </c>
      <c r="C18" s="101">
        <v>1004.1</v>
      </c>
      <c r="D18" s="16">
        <v>8.1</v>
      </c>
      <c r="E18" s="16">
        <v>13.6</v>
      </c>
      <c r="F18" s="101">
        <v>1035.4000000000001</v>
      </c>
      <c r="G18" s="16">
        <v>1.2</v>
      </c>
      <c r="H18" s="16">
        <v>14</v>
      </c>
      <c r="I18" s="192">
        <v>1059.0999999999999</v>
      </c>
      <c r="J18" s="16">
        <v>-1.6</v>
      </c>
      <c r="K18" s="74">
        <v>11</v>
      </c>
      <c r="L18" s="16">
        <v>14.2</v>
      </c>
      <c r="M18" s="101">
        <v>1075.9000000000001</v>
      </c>
      <c r="N18" s="16">
        <v>3.2</v>
      </c>
      <c r="O18" s="16">
        <v>13.9</v>
      </c>
      <c r="P18" s="113">
        <v>1052.3</v>
      </c>
      <c r="Q18" s="16">
        <v>-2.1</v>
      </c>
      <c r="R18" s="16"/>
      <c r="S18" s="151">
        <f>S17+(S21-S17)/4</f>
        <v>1169.375</v>
      </c>
      <c r="T18" s="16"/>
      <c r="U18" s="20">
        <v>11</v>
      </c>
      <c r="V18" s="16">
        <v>15.7</v>
      </c>
      <c r="W18" s="113">
        <v>1161.2</v>
      </c>
      <c r="X18" s="16">
        <v>-9.9</v>
      </c>
      <c r="Y18" s="16">
        <v>14.6</v>
      </c>
      <c r="Z18" s="101">
        <v>1079.5999999999999</v>
      </c>
      <c r="AA18" s="15">
        <v>2.5</v>
      </c>
      <c r="AB18" s="16"/>
      <c r="AC18" s="151">
        <f>AC17+(AC19-AC16)/3</f>
        <v>1042.7333333333333</v>
      </c>
      <c r="AD18" s="16"/>
      <c r="AE18" s="20">
        <v>11</v>
      </c>
      <c r="AF18" s="16">
        <v>12.9</v>
      </c>
      <c r="AG18" s="101">
        <v>951.8</v>
      </c>
      <c r="AH18" s="16">
        <v>-5.6</v>
      </c>
      <c r="AI18" s="16">
        <v>12.4</v>
      </c>
      <c r="AJ18" s="101">
        <v>899.3</v>
      </c>
      <c r="AK18" s="16">
        <v>0.2</v>
      </c>
      <c r="AL18" s="16"/>
      <c r="AM18" s="151">
        <f>AM17+(AM19-AM16)/3</f>
        <v>943.73333333333335</v>
      </c>
      <c r="AN18" s="16"/>
    </row>
    <row r="19" spans="1:40" x14ac:dyDescent="0.2">
      <c r="A19" s="20">
        <v>12</v>
      </c>
      <c r="B19" s="16">
        <v>13.2</v>
      </c>
      <c r="C19" s="101">
        <v>1006.2</v>
      </c>
      <c r="D19" s="16">
        <v>2.1</v>
      </c>
      <c r="E19" s="16">
        <v>13.6</v>
      </c>
      <c r="F19" s="101">
        <v>1034.5999999999999</v>
      </c>
      <c r="G19" s="16">
        <v>-0.8</v>
      </c>
      <c r="H19" s="16"/>
      <c r="I19" s="151">
        <f>I18+(I21-I18)/3</f>
        <v>1060.8666666666666</v>
      </c>
      <c r="J19" s="16"/>
      <c r="K19" s="74">
        <v>12</v>
      </c>
      <c r="L19" s="16">
        <v>14.2</v>
      </c>
      <c r="M19" s="101">
        <v>1073.9000000000001</v>
      </c>
      <c r="N19" s="16">
        <v>-2</v>
      </c>
      <c r="O19" s="16">
        <v>13.9</v>
      </c>
      <c r="P19" s="101">
        <v>1052.5999999999999</v>
      </c>
      <c r="Q19" s="16">
        <v>0.3</v>
      </c>
      <c r="R19" s="78"/>
      <c r="S19" s="151">
        <f>S18+(S21-S17)/4</f>
        <v>1173.45</v>
      </c>
      <c r="T19" s="78"/>
      <c r="U19" s="20">
        <v>12</v>
      </c>
      <c r="V19" s="16">
        <v>15.6</v>
      </c>
      <c r="W19" s="113">
        <v>1157.4000000000001</v>
      </c>
      <c r="X19" s="16">
        <v>-3.8</v>
      </c>
      <c r="Y19" s="16">
        <v>14.6</v>
      </c>
      <c r="Z19" s="101">
        <v>1075.5</v>
      </c>
      <c r="AA19" s="16">
        <v>-1.6</v>
      </c>
      <c r="AB19" s="16">
        <v>14.1</v>
      </c>
      <c r="AC19" s="101">
        <v>1040.5</v>
      </c>
      <c r="AD19" s="16">
        <v>-6.7</v>
      </c>
      <c r="AE19" s="20">
        <v>12</v>
      </c>
      <c r="AF19" s="16">
        <v>12.9</v>
      </c>
      <c r="AG19" s="101">
        <v>947.6</v>
      </c>
      <c r="AH19" s="16">
        <v>-4.2</v>
      </c>
      <c r="AI19" s="16"/>
      <c r="AJ19" s="151">
        <f>AJ18+(AJ21-AJ18)/3</f>
        <v>899.36666666666667</v>
      </c>
      <c r="AK19" s="16"/>
      <c r="AL19" s="16">
        <v>13.1</v>
      </c>
      <c r="AM19" s="101">
        <v>945.6</v>
      </c>
      <c r="AN19" s="16">
        <v>1.9</v>
      </c>
    </row>
    <row r="20" spans="1:40" x14ac:dyDescent="0.2">
      <c r="A20" s="20">
        <v>13</v>
      </c>
      <c r="B20" s="16">
        <v>13.2</v>
      </c>
      <c r="C20" s="101">
        <v>1006.3</v>
      </c>
      <c r="D20" s="16">
        <v>0.1</v>
      </c>
      <c r="E20" s="16"/>
      <c r="F20" s="151">
        <f>F19+(F22-F19)/3</f>
        <v>1035.9666666666667</v>
      </c>
      <c r="G20" s="16"/>
      <c r="H20" s="16"/>
      <c r="I20" s="151">
        <f>I19+(I21-I18)/3</f>
        <v>1062.6333333333332</v>
      </c>
      <c r="J20" s="16"/>
      <c r="K20" s="74">
        <v>13</v>
      </c>
      <c r="L20" s="16">
        <v>14.2</v>
      </c>
      <c r="M20" s="101">
        <v>1073</v>
      </c>
      <c r="N20" s="16">
        <v>-0.9</v>
      </c>
      <c r="O20" s="16">
        <v>14</v>
      </c>
      <c r="P20" s="101">
        <v>1051.0999999999999</v>
      </c>
      <c r="Q20" s="16">
        <v>-1.5</v>
      </c>
      <c r="R20" s="16"/>
      <c r="S20" s="151">
        <f>S19+(S21-S17)/4</f>
        <v>1177.5250000000001</v>
      </c>
      <c r="T20" s="16"/>
      <c r="U20" s="20">
        <v>13</v>
      </c>
      <c r="V20" s="16">
        <v>15.6</v>
      </c>
      <c r="W20" s="113">
        <v>1149.7</v>
      </c>
      <c r="X20" s="16">
        <v>-7.7</v>
      </c>
      <c r="Y20" s="15"/>
      <c r="Z20" s="151">
        <f>Z19+(Z22-Z19)/3</f>
        <v>1076.0999999999999</v>
      </c>
      <c r="AA20" s="16"/>
      <c r="AB20" s="16">
        <v>14.1</v>
      </c>
      <c r="AC20" s="101">
        <v>1038.4000000000001</v>
      </c>
      <c r="AD20" s="16">
        <v>-2.1</v>
      </c>
      <c r="AE20" s="20">
        <v>13</v>
      </c>
      <c r="AF20" s="16">
        <v>12.8</v>
      </c>
      <c r="AG20" s="101">
        <v>944.2</v>
      </c>
      <c r="AH20" s="16">
        <v>-3.4</v>
      </c>
      <c r="AI20" s="16"/>
      <c r="AJ20" s="151">
        <f>AJ19+(AJ21-AJ18)/3</f>
        <v>899.43333333333339</v>
      </c>
      <c r="AK20" s="16"/>
      <c r="AL20" s="15">
        <v>13.1</v>
      </c>
      <c r="AM20" s="101">
        <v>950</v>
      </c>
      <c r="AN20" s="16">
        <v>4.4000000000000004</v>
      </c>
    </row>
    <row r="21" spans="1:40" x14ac:dyDescent="0.2">
      <c r="A21" s="20">
        <v>14</v>
      </c>
      <c r="B21" s="101">
        <v>13.2</v>
      </c>
      <c r="C21" s="101">
        <v>1007.2</v>
      </c>
      <c r="D21" s="101">
        <v>0.9</v>
      </c>
      <c r="E21" s="16"/>
      <c r="F21" s="151">
        <f>F20+(F22-F19)/3</f>
        <v>1037.3333333333335</v>
      </c>
      <c r="G21" s="16"/>
      <c r="H21" s="16">
        <v>14</v>
      </c>
      <c r="I21" s="101">
        <v>1064.4000000000001</v>
      </c>
      <c r="J21" s="16">
        <v>5.3</v>
      </c>
      <c r="K21" s="74">
        <v>14</v>
      </c>
      <c r="L21" s="16">
        <v>14.2</v>
      </c>
      <c r="M21" s="101">
        <v>1071.8</v>
      </c>
      <c r="N21" s="16">
        <v>-1.2</v>
      </c>
      <c r="O21" s="16"/>
      <c r="P21" s="151">
        <f>P20+(P23-P20)/3</f>
        <v>1050.9666666666667</v>
      </c>
      <c r="Q21" s="16"/>
      <c r="R21" s="16">
        <v>15.9</v>
      </c>
      <c r="S21" s="101">
        <v>1181.5999999999999</v>
      </c>
      <c r="T21" s="16">
        <v>16.3</v>
      </c>
      <c r="U21" s="20">
        <v>14</v>
      </c>
      <c r="V21" s="16">
        <v>15.5</v>
      </c>
      <c r="W21" s="101">
        <v>1146.0999999999999</v>
      </c>
      <c r="X21" s="16">
        <v>-3.6</v>
      </c>
      <c r="Y21" s="15"/>
      <c r="Z21" s="151">
        <f>Z20+(Z22-Z19)/3</f>
        <v>1076.6999999999998</v>
      </c>
      <c r="AA21" s="16"/>
      <c r="AB21" s="16">
        <v>14</v>
      </c>
      <c r="AC21" s="101">
        <v>1032.7</v>
      </c>
      <c r="AD21" s="16">
        <v>-5.7</v>
      </c>
      <c r="AE21" s="20">
        <v>14</v>
      </c>
      <c r="AF21" s="16">
        <v>12.8</v>
      </c>
      <c r="AG21" s="101">
        <v>941.8</v>
      </c>
      <c r="AH21" s="16">
        <v>-2.4</v>
      </c>
      <c r="AI21" s="16">
        <v>12.4</v>
      </c>
      <c r="AJ21" s="113">
        <v>899.5</v>
      </c>
      <c r="AK21" s="16">
        <v>0.1</v>
      </c>
      <c r="AL21" s="15">
        <v>13.2</v>
      </c>
      <c r="AM21" s="101">
        <v>951.1</v>
      </c>
      <c r="AN21" s="16">
        <v>1.1000000000000001</v>
      </c>
    </row>
    <row r="22" spans="1:40" x14ac:dyDescent="0.2">
      <c r="A22" s="20">
        <v>15</v>
      </c>
      <c r="B22" s="101">
        <v>13.2</v>
      </c>
      <c r="C22" s="101">
        <v>1008.8</v>
      </c>
      <c r="D22" s="101">
        <v>1.6</v>
      </c>
      <c r="E22" s="16">
        <v>13.6</v>
      </c>
      <c r="F22" s="101">
        <v>1038.7</v>
      </c>
      <c r="G22" s="16">
        <v>4.0999999999999996</v>
      </c>
      <c r="H22" s="16">
        <v>14</v>
      </c>
      <c r="I22" s="101">
        <v>1062.0999999999999</v>
      </c>
      <c r="J22" s="16">
        <v>-2.2999999999999998</v>
      </c>
      <c r="K22" s="74">
        <v>15</v>
      </c>
      <c r="L22" s="16">
        <v>14.2</v>
      </c>
      <c r="M22" s="101">
        <v>1071.5</v>
      </c>
      <c r="N22" s="16">
        <v>-0.3</v>
      </c>
      <c r="O22" s="16"/>
      <c r="P22" s="151">
        <f>P21+(P23-P20)/3</f>
        <v>1050.8333333333335</v>
      </c>
      <c r="Q22" s="16"/>
      <c r="R22" s="16">
        <v>16</v>
      </c>
      <c r="S22" s="101">
        <v>1189</v>
      </c>
      <c r="T22" s="16">
        <v>7.4</v>
      </c>
      <c r="U22" s="20">
        <v>15</v>
      </c>
      <c r="V22" s="16">
        <v>15.4</v>
      </c>
      <c r="W22" s="101">
        <v>1140.4000000000001</v>
      </c>
      <c r="X22" s="16">
        <v>-5.7</v>
      </c>
      <c r="Y22" s="16">
        <v>14.6</v>
      </c>
      <c r="Z22" s="220">
        <v>1077.3</v>
      </c>
      <c r="AA22" s="16">
        <v>1.8</v>
      </c>
      <c r="AB22" s="16">
        <v>14</v>
      </c>
      <c r="AC22" s="101">
        <v>1031.5</v>
      </c>
      <c r="AD22" s="16">
        <v>-1.2</v>
      </c>
      <c r="AE22" s="112">
        <v>15</v>
      </c>
      <c r="AF22" s="16"/>
      <c r="AG22" s="151">
        <f>AG21+(AG24-AG21)/3</f>
        <v>938.66666666666663</v>
      </c>
      <c r="AH22" s="16"/>
      <c r="AI22" s="16">
        <v>12.5</v>
      </c>
      <c r="AJ22" s="101">
        <v>899.9</v>
      </c>
      <c r="AK22" s="16">
        <v>0.4</v>
      </c>
      <c r="AL22" s="16">
        <v>13.2</v>
      </c>
      <c r="AM22" s="101">
        <v>952.8</v>
      </c>
      <c r="AN22" s="16">
        <v>1.7</v>
      </c>
    </row>
    <row r="23" spans="1:40" x14ac:dyDescent="0.2">
      <c r="A23" s="20">
        <v>16</v>
      </c>
      <c r="B23" s="101"/>
      <c r="C23" s="153">
        <f>C22+(C25-C22)/3</f>
        <v>1009.6</v>
      </c>
      <c r="D23" s="101"/>
      <c r="E23" s="15">
        <v>13.7</v>
      </c>
      <c r="F23" s="101">
        <v>1040.5999999999999</v>
      </c>
      <c r="G23" s="16">
        <v>1.9</v>
      </c>
      <c r="H23" s="16">
        <v>14</v>
      </c>
      <c r="I23" s="101">
        <v>1062.4000000000001</v>
      </c>
      <c r="J23" s="16">
        <v>0.3</v>
      </c>
      <c r="K23" s="74">
        <v>16</v>
      </c>
      <c r="L23" s="16"/>
      <c r="M23" s="188">
        <v>1069.3</v>
      </c>
      <c r="N23" s="16"/>
      <c r="O23" s="16">
        <v>14</v>
      </c>
      <c r="P23" s="101">
        <v>1050.7</v>
      </c>
      <c r="Q23" s="16">
        <v>-0.4</v>
      </c>
      <c r="R23" s="16">
        <v>16</v>
      </c>
      <c r="S23" s="101">
        <v>1190.8</v>
      </c>
      <c r="T23" s="16">
        <v>1.8</v>
      </c>
      <c r="U23" s="20">
        <v>16</v>
      </c>
      <c r="V23" s="16"/>
      <c r="W23" s="151">
        <f>W22+(W25-W22)/3</f>
        <v>1138.1333333333334</v>
      </c>
      <c r="X23" s="16"/>
      <c r="Y23" s="16">
        <v>14.6</v>
      </c>
      <c r="Z23" s="101">
        <v>1075.9000000000001</v>
      </c>
      <c r="AA23" s="16">
        <v>-1.4</v>
      </c>
      <c r="AB23" s="16">
        <v>14</v>
      </c>
      <c r="AC23" s="101">
        <v>1028.4000000000001</v>
      </c>
      <c r="AD23" s="16">
        <v>-3.1</v>
      </c>
      <c r="AE23" s="20">
        <v>16</v>
      </c>
      <c r="AF23" s="16"/>
      <c r="AG23" s="151">
        <f>AG22+(AG24-AG21)/3</f>
        <v>935.5333333333333</v>
      </c>
      <c r="AH23" s="16"/>
      <c r="AI23" s="16">
        <v>12.5</v>
      </c>
      <c r="AJ23" s="101">
        <v>901.7</v>
      </c>
      <c r="AK23" s="16">
        <v>1.8</v>
      </c>
      <c r="AL23" s="16">
        <v>13.2</v>
      </c>
      <c r="AM23" s="101">
        <v>955</v>
      </c>
      <c r="AN23" s="16">
        <v>2.2000000000000002</v>
      </c>
    </row>
    <row r="24" spans="1:40" x14ac:dyDescent="0.2">
      <c r="A24" s="20">
        <v>17</v>
      </c>
      <c r="B24" s="101"/>
      <c r="C24" s="153">
        <f>C23+(C25-C22)/3</f>
        <v>1010.4000000000001</v>
      </c>
      <c r="D24" s="101"/>
      <c r="E24" s="16">
        <v>13.7</v>
      </c>
      <c r="F24" s="101">
        <v>1041.5</v>
      </c>
      <c r="G24" s="16">
        <v>0.9</v>
      </c>
      <c r="H24" s="16">
        <v>14</v>
      </c>
      <c r="I24" s="101">
        <v>1061.4000000000001</v>
      </c>
      <c r="J24" s="16">
        <v>-1</v>
      </c>
      <c r="K24" s="74">
        <v>17</v>
      </c>
      <c r="L24" s="16"/>
      <c r="M24" s="151">
        <v>1066.4000000000001</v>
      </c>
      <c r="N24" s="16"/>
      <c r="O24" s="16">
        <v>14</v>
      </c>
      <c r="P24" s="101">
        <v>1050.3</v>
      </c>
      <c r="Q24" s="16">
        <v>-0.4</v>
      </c>
      <c r="R24" s="16">
        <v>16</v>
      </c>
      <c r="S24" s="101">
        <v>1191.5999999999999</v>
      </c>
      <c r="T24" s="16">
        <v>0.8</v>
      </c>
      <c r="U24" s="20">
        <v>17</v>
      </c>
      <c r="V24" s="16"/>
      <c r="W24" s="151">
        <f>W23+(W25-W22)/3</f>
        <v>1135.8666666666668</v>
      </c>
      <c r="X24" s="16"/>
      <c r="Y24" s="16">
        <v>14.6</v>
      </c>
      <c r="Z24" s="101">
        <v>1074.7</v>
      </c>
      <c r="AA24" s="16">
        <v>-1.2</v>
      </c>
      <c r="AB24" s="16"/>
      <c r="AC24" s="151">
        <f>AC23+(AC26-AC23)/3</f>
        <v>1025.3666666666668</v>
      </c>
      <c r="AD24" s="16"/>
      <c r="AE24" s="20">
        <v>17</v>
      </c>
      <c r="AF24" s="16">
        <v>12.7</v>
      </c>
      <c r="AG24" s="101">
        <v>932.4</v>
      </c>
      <c r="AH24" s="101">
        <v>-3.1</v>
      </c>
      <c r="AI24" s="16">
        <v>12.5</v>
      </c>
      <c r="AJ24" s="101">
        <v>901</v>
      </c>
      <c r="AK24" s="16">
        <v>-0.7</v>
      </c>
      <c r="AL24" s="101"/>
      <c r="AM24" s="151">
        <f>AM23+(AM26-AM23)/3</f>
        <v>957.06666666666672</v>
      </c>
      <c r="AN24" s="16"/>
    </row>
    <row r="25" spans="1:40" x14ac:dyDescent="0.2">
      <c r="A25" s="20">
        <v>18</v>
      </c>
      <c r="B25" s="101">
        <v>13.3</v>
      </c>
      <c r="C25" s="101">
        <v>1011.2</v>
      </c>
      <c r="D25" s="101">
        <v>2.4</v>
      </c>
      <c r="E25" s="15">
        <v>13.8</v>
      </c>
      <c r="F25" s="16">
        <v>1042.5999999999999</v>
      </c>
      <c r="G25" s="16">
        <v>1.1000000000000001</v>
      </c>
      <c r="H25" s="16">
        <v>14</v>
      </c>
      <c r="I25" s="101">
        <v>1062.5</v>
      </c>
      <c r="J25" s="16">
        <v>1.1000000000000001</v>
      </c>
      <c r="K25" s="74">
        <v>18</v>
      </c>
      <c r="L25" s="16">
        <v>14.2</v>
      </c>
      <c r="M25" s="101">
        <v>1069.3</v>
      </c>
      <c r="N25" s="16">
        <v>-2.2000000000000002</v>
      </c>
      <c r="O25" s="16">
        <v>14</v>
      </c>
      <c r="P25" s="101">
        <v>1052.4000000000001</v>
      </c>
      <c r="Q25" s="16">
        <v>2.1</v>
      </c>
      <c r="R25" s="16"/>
      <c r="S25" s="151">
        <f>S24+(S27-S24)/3</f>
        <v>1192.3333333333333</v>
      </c>
      <c r="T25" s="16"/>
      <c r="U25" s="20">
        <v>18</v>
      </c>
      <c r="V25" s="16">
        <v>15.4</v>
      </c>
      <c r="W25" s="101">
        <v>1133.5999999999999</v>
      </c>
      <c r="X25" s="16">
        <v>-6.8</v>
      </c>
      <c r="Y25" s="16">
        <v>14.5</v>
      </c>
      <c r="Z25" s="101">
        <v>1072.4000000000001</v>
      </c>
      <c r="AA25" s="16">
        <v>-2.2999999999999998</v>
      </c>
      <c r="AB25" s="16"/>
      <c r="AC25" s="151">
        <f>AC24+(AC26-AC23)/3</f>
        <v>1022.3333333333334</v>
      </c>
      <c r="AD25" s="16"/>
      <c r="AE25" s="20">
        <v>18</v>
      </c>
      <c r="AF25" s="16">
        <v>12.8</v>
      </c>
      <c r="AG25" s="101">
        <v>926.6</v>
      </c>
      <c r="AH25" s="16">
        <v>-5.6</v>
      </c>
      <c r="AI25" s="16">
        <v>12.5</v>
      </c>
      <c r="AJ25" s="101">
        <v>901</v>
      </c>
      <c r="AK25" s="16"/>
      <c r="AL25" s="101"/>
      <c r="AM25" s="151">
        <f>AM24+(AM26-AM23)/3</f>
        <v>959.13333333333344</v>
      </c>
      <c r="AN25" s="16"/>
    </row>
    <row r="26" spans="1:40" x14ac:dyDescent="0.2">
      <c r="A26" s="20">
        <v>19</v>
      </c>
      <c r="B26" s="101">
        <v>13.3</v>
      </c>
      <c r="C26" s="101">
        <v>1013.7</v>
      </c>
      <c r="D26" s="101">
        <v>2.5</v>
      </c>
      <c r="E26" s="15">
        <v>13.8</v>
      </c>
      <c r="F26" s="101">
        <v>1044.9000000000001</v>
      </c>
      <c r="G26" s="16">
        <v>2.2999999999999998</v>
      </c>
      <c r="H26" s="16"/>
      <c r="I26" s="151">
        <f>I25+(I28-I25)/3</f>
        <v>1064.5666666666666</v>
      </c>
      <c r="J26" s="16"/>
      <c r="K26" s="74">
        <v>19</v>
      </c>
      <c r="L26" s="16">
        <v>14.1</v>
      </c>
      <c r="M26" s="101">
        <v>1068.3</v>
      </c>
      <c r="N26" s="16">
        <v>-1</v>
      </c>
      <c r="O26" s="16">
        <v>14</v>
      </c>
      <c r="P26" s="101">
        <v>1051.3</v>
      </c>
      <c r="Q26" s="16">
        <v>-1.1000000000000001</v>
      </c>
      <c r="R26" s="16"/>
      <c r="S26" s="151">
        <f>S25+(S27-S24)/3</f>
        <v>1193.0666666666666</v>
      </c>
      <c r="T26" s="71"/>
      <c r="U26" s="20">
        <v>19</v>
      </c>
      <c r="V26" s="16">
        <v>15.3</v>
      </c>
      <c r="W26" s="101">
        <v>1130</v>
      </c>
      <c r="X26" s="16">
        <v>-3.6</v>
      </c>
      <c r="Y26" s="16">
        <v>14.5</v>
      </c>
      <c r="Z26" s="101">
        <v>1069.5999999999999</v>
      </c>
      <c r="AA26" s="16">
        <v>-2.8</v>
      </c>
      <c r="AB26" s="16">
        <v>13.9</v>
      </c>
      <c r="AC26" s="101">
        <v>1019.3</v>
      </c>
      <c r="AD26" s="16">
        <v>-9.1</v>
      </c>
      <c r="AE26" s="20">
        <v>19</v>
      </c>
      <c r="AF26" s="16">
        <v>12.7</v>
      </c>
      <c r="AG26" s="101">
        <v>924.1</v>
      </c>
      <c r="AH26" s="16">
        <v>-2.7</v>
      </c>
      <c r="AI26" s="16"/>
      <c r="AJ26" s="151">
        <f>AJ25+(AJ28-AJ25)/3</f>
        <v>900.66666666666663</v>
      </c>
      <c r="AK26" s="15"/>
      <c r="AL26" s="101">
        <v>13.3</v>
      </c>
      <c r="AM26" s="101">
        <v>961.2</v>
      </c>
      <c r="AN26" s="16">
        <v>2.1</v>
      </c>
    </row>
    <row r="27" spans="1:40" x14ac:dyDescent="0.2">
      <c r="A27" s="20">
        <v>20</v>
      </c>
      <c r="B27" s="101">
        <v>13.3</v>
      </c>
      <c r="C27" s="101">
        <v>1015.3</v>
      </c>
      <c r="D27" s="101">
        <v>1.6</v>
      </c>
      <c r="E27" s="16">
        <v>13.8</v>
      </c>
      <c r="F27" s="101">
        <v>1046.0999999999999</v>
      </c>
      <c r="G27" s="16">
        <v>1.2</v>
      </c>
      <c r="H27" s="16"/>
      <c r="I27" s="151">
        <f>I26+(I28-I25)/3</f>
        <v>1066.6333333333332</v>
      </c>
      <c r="J27" s="16"/>
      <c r="K27" s="74">
        <v>20</v>
      </c>
      <c r="L27" s="16">
        <v>14.1</v>
      </c>
      <c r="M27" s="101">
        <v>1066.0999999999999</v>
      </c>
      <c r="N27" s="16">
        <v>-2.2000000000000002</v>
      </c>
      <c r="O27" s="16">
        <v>14</v>
      </c>
      <c r="P27" s="101">
        <v>1051.8</v>
      </c>
      <c r="Q27" s="16">
        <v>0.5</v>
      </c>
      <c r="R27" s="16">
        <v>16.100000000000001</v>
      </c>
      <c r="S27" s="101">
        <v>1193.8</v>
      </c>
      <c r="T27" s="16">
        <v>2.2000000000000002</v>
      </c>
      <c r="U27" s="20">
        <v>20</v>
      </c>
      <c r="V27" s="16">
        <v>15.3</v>
      </c>
      <c r="W27" s="101">
        <v>1129</v>
      </c>
      <c r="X27" s="16">
        <v>-1</v>
      </c>
      <c r="Y27" s="16"/>
      <c r="Z27" s="151">
        <f>Z26+(Z29-Z26)/3</f>
        <v>1068.3333333333333</v>
      </c>
      <c r="AA27" s="16"/>
      <c r="AB27" s="16">
        <v>13.8</v>
      </c>
      <c r="AC27" s="101">
        <v>1014.9</v>
      </c>
      <c r="AD27" s="16">
        <v>-4.4000000000000004</v>
      </c>
      <c r="AE27" s="20">
        <v>20</v>
      </c>
      <c r="AF27" s="16">
        <v>12.7</v>
      </c>
      <c r="AG27" s="101">
        <v>920.8</v>
      </c>
      <c r="AH27" s="16">
        <v>-3.3</v>
      </c>
      <c r="AI27" s="16"/>
      <c r="AJ27" s="151">
        <f>AJ26+(AJ28-AJ25)/3</f>
        <v>900.33333333333326</v>
      </c>
      <c r="AK27" s="15"/>
      <c r="AL27" s="101">
        <v>13.3</v>
      </c>
      <c r="AM27" s="101">
        <v>963.1</v>
      </c>
      <c r="AN27" s="16">
        <v>1.9</v>
      </c>
    </row>
    <row r="28" spans="1:40" x14ac:dyDescent="0.2">
      <c r="A28" s="20">
        <v>21</v>
      </c>
      <c r="B28" s="101">
        <v>13.3</v>
      </c>
      <c r="C28" s="101">
        <v>1016.6</v>
      </c>
      <c r="D28" s="101">
        <v>1.3</v>
      </c>
      <c r="E28" s="16"/>
      <c r="F28" s="151">
        <v>1046</v>
      </c>
      <c r="G28" s="16"/>
      <c r="H28" s="16">
        <v>14.1</v>
      </c>
      <c r="I28" s="101">
        <v>1068.7</v>
      </c>
      <c r="J28" s="16">
        <v>6.2</v>
      </c>
      <c r="K28" s="74">
        <v>21</v>
      </c>
      <c r="L28" s="16">
        <v>14.1</v>
      </c>
      <c r="M28" s="101">
        <v>1064.9000000000001</v>
      </c>
      <c r="N28" s="16">
        <v>-1.2</v>
      </c>
      <c r="O28" s="16"/>
      <c r="P28" s="151">
        <f>P27+(P30-P27)/3</f>
        <v>1053.3</v>
      </c>
      <c r="Q28" s="16"/>
      <c r="R28" s="16">
        <v>16.100000000000001</v>
      </c>
      <c r="S28" s="101">
        <v>1195</v>
      </c>
      <c r="T28" s="16">
        <v>1.2</v>
      </c>
      <c r="U28" s="20">
        <v>21</v>
      </c>
      <c r="V28" s="16">
        <v>15.3</v>
      </c>
      <c r="W28" s="101">
        <v>1130.5</v>
      </c>
      <c r="X28" s="16">
        <v>1.5</v>
      </c>
      <c r="Y28" s="16"/>
      <c r="Z28" s="151">
        <f>Z27+(Z29-Z26)/3</f>
        <v>1067.0666666666666</v>
      </c>
      <c r="AA28" s="15"/>
      <c r="AB28" s="16">
        <v>13.7</v>
      </c>
      <c r="AC28" s="101">
        <v>1010</v>
      </c>
      <c r="AD28" s="16">
        <v>-4.9000000000000004</v>
      </c>
      <c r="AE28" s="20">
        <v>21</v>
      </c>
      <c r="AF28" s="16">
        <v>12.7</v>
      </c>
      <c r="AG28" s="101">
        <v>919.6</v>
      </c>
      <c r="AH28" s="16">
        <v>-1.2</v>
      </c>
      <c r="AI28" s="16">
        <v>12.5</v>
      </c>
      <c r="AJ28" s="101">
        <v>900</v>
      </c>
      <c r="AK28" s="16">
        <v>-0.3</v>
      </c>
      <c r="AL28" s="101">
        <v>13.3</v>
      </c>
      <c r="AM28" s="101">
        <v>962.1</v>
      </c>
      <c r="AN28" s="16">
        <v>-1</v>
      </c>
    </row>
    <row r="29" spans="1:40" x14ac:dyDescent="0.2">
      <c r="A29" s="20">
        <v>22</v>
      </c>
      <c r="B29" s="101">
        <v>13.4</v>
      </c>
      <c r="C29" s="101">
        <v>1018.8</v>
      </c>
      <c r="D29" s="101">
        <v>2.2000000000000002</v>
      </c>
      <c r="E29" s="16"/>
      <c r="F29" s="151">
        <v>1046.5999999999999</v>
      </c>
      <c r="G29" s="16"/>
      <c r="H29" s="16">
        <v>14.1</v>
      </c>
      <c r="I29" s="101">
        <v>1069.9000000000001</v>
      </c>
      <c r="J29" s="16">
        <v>1.2</v>
      </c>
      <c r="K29" s="74">
        <v>22</v>
      </c>
      <c r="L29" s="16">
        <v>14.1</v>
      </c>
      <c r="M29" s="101">
        <v>1063.0999999999999</v>
      </c>
      <c r="N29" s="16">
        <v>-1.8</v>
      </c>
      <c r="O29" s="16"/>
      <c r="P29" s="151">
        <f>P28+(P30-P27)/3</f>
        <v>1054.8</v>
      </c>
      <c r="Q29" s="16"/>
      <c r="R29" s="16">
        <v>16.2</v>
      </c>
      <c r="S29" s="101">
        <v>1198.4000000000001</v>
      </c>
      <c r="T29" s="16">
        <v>3.4</v>
      </c>
      <c r="U29" s="20">
        <v>22</v>
      </c>
      <c r="V29" s="16">
        <v>15.3</v>
      </c>
      <c r="W29" s="101">
        <v>1125</v>
      </c>
      <c r="X29" s="16">
        <v>-5.5</v>
      </c>
      <c r="Y29" s="16">
        <v>14.5</v>
      </c>
      <c r="Z29" s="101">
        <v>1065.8</v>
      </c>
      <c r="AA29" s="16">
        <v>-1.3</v>
      </c>
      <c r="AB29" s="16">
        <v>13.7</v>
      </c>
      <c r="AC29" s="101">
        <v>1007</v>
      </c>
      <c r="AD29" s="16">
        <v>-3</v>
      </c>
      <c r="AE29" s="20">
        <v>22</v>
      </c>
      <c r="AF29" s="16"/>
      <c r="AG29" s="151">
        <f>AG28+(AG31-AG28)/3</f>
        <v>916.33333333333337</v>
      </c>
      <c r="AH29" s="16"/>
      <c r="AI29" s="16">
        <v>12.5</v>
      </c>
      <c r="AJ29" s="101">
        <v>903</v>
      </c>
      <c r="AK29" s="16">
        <v>3</v>
      </c>
      <c r="AL29" s="101">
        <v>13.4</v>
      </c>
      <c r="AM29" s="101">
        <v>965.9</v>
      </c>
      <c r="AN29" s="16">
        <v>3.8</v>
      </c>
    </row>
    <row r="30" spans="1:40" x14ac:dyDescent="0.2">
      <c r="A30" s="20">
        <v>23</v>
      </c>
      <c r="B30" s="101"/>
      <c r="C30" s="151">
        <f>C29+(C32-C29)/3</f>
        <v>1019.4666666666666</v>
      </c>
      <c r="D30" s="101"/>
      <c r="E30" s="16"/>
      <c r="F30" s="151">
        <v>1047.4000000000001</v>
      </c>
      <c r="G30" s="15"/>
      <c r="H30" s="16">
        <v>14.2</v>
      </c>
      <c r="I30" s="101">
        <v>1072.0999999999999</v>
      </c>
      <c r="J30" s="16">
        <v>2.2000000000000002</v>
      </c>
      <c r="K30" s="74">
        <v>23</v>
      </c>
      <c r="L30" s="16"/>
      <c r="M30" s="188">
        <f>M29+(M32-M29)/3</f>
        <v>1063.5666666666666</v>
      </c>
      <c r="N30" s="16"/>
      <c r="O30" s="16">
        <v>14.1</v>
      </c>
      <c r="P30" s="101">
        <v>1056.3</v>
      </c>
      <c r="Q30" s="16">
        <v>4.5</v>
      </c>
      <c r="R30" s="16">
        <v>16.2</v>
      </c>
      <c r="S30" s="101">
        <v>1202.2</v>
      </c>
      <c r="T30" s="16">
        <v>3.8</v>
      </c>
      <c r="U30" s="20">
        <v>23</v>
      </c>
      <c r="V30" s="16"/>
      <c r="W30" s="151">
        <f>W29+(W32-W29)/3</f>
        <v>1120.9333333333334</v>
      </c>
      <c r="X30" s="16"/>
      <c r="Y30" s="16">
        <v>14.5</v>
      </c>
      <c r="Z30" s="101">
        <v>1068.2</v>
      </c>
      <c r="AA30" s="15">
        <v>2.4</v>
      </c>
      <c r="AB30" s="16">
        <v>13.6</v>
      </c>
      <c r="AC30" s="101">
        <v>1004.2</v>
      </c>
      <c r="AD30" s="16">
        <v>-2.8</v>
      </c>
      <c r="AE30" s="20">
        <v>23</v>
      </c>
      <c r="AF30" s="16"/>
      <c r="AG30" s="151">
        <f>AG29+(AG31-AG28)/3</f>
        <v>913.06666666666672</v>
      </c>
      <c r="AH30" s="16"/>
      <c r="AI30" s="16">
        <v>12.5</v>
      </c>
      <c r="AJ30" s="101">
        <v>903.2</v>
      </c>
      <c r="AK30" s="16">
        <v>0.2</v>
      </c>
      <c r="AL30" s="101">
        <v>13.4</v>
      </c>
      <c r="AM30" s="101">
        <v>969.4</v>
      </c>
      <c r="AN30" s="16">
        <v>3.5</v>
      </c>
    </row>
    <row r="31" spans="1:40" x14ac:dyDescent="0.2">
      <c r="A31" s="20">
        <v>24</v>
      </c>
      <c r="B31" s="101"/>
      <c r="C31" s="151">
        <f>C30+(C32-C29)/3</f>
        <v>1020.1333333333332</v>
      </c>
      <c r="D31" s="101"/>
      <c r="E31" s="16">
        <v>13.8</v>
      </c>
      <c r="F31" s="101">
        <v>1048.2</v>
      </c>
      <c r="G31" s="15">
        <v>0.8</v>
      </c>
      <c r="H31" s="16">
        <v>14.2</v>
      </c>
      <c r="I31" s="101">
        <v>1072.3</v>
      </c>
      <c r="J31" s="16">
        <v>0.2</v>
      </c>
      <c r="K31" s="74">
        <v>24</v>
      </c>
      <c r="L31" s="16"/>
      <c r="M31" s="188">
        <f>M30+(M32-M29)/3</f>
        <v>1064.0333333333333</v>
      </c>
      <c r="N31" s="16"/>
      <c r="O31" s="16">
        <v>14.2</v>
      </c>
      <c r="P31" s="101">
        <v>1063.7</v>
      </c>
      <c r="Q31" s="16">
        <v>7.4</v>
      </c>
      <c r="R31" s="16">
        <v>16.2</v>
      </c>
      <c r="S31" s="101">
        <v>1202.4000000000001</v>
      </c>
      <c r="T31" s="16">
        <v>0.2</v>
      </c>
      <c r="U31" s="20">
        <v>24</v>
      </c>
      <c r="V31" s="16"/>
      <c r="W31" s="151">
        <f>W30+(W32-W29)/3</f>
        <v>1116.8666666666668</v>
      </c>
      <c r="X31" s="16"/>
      <c r="Y31" s="15">
        <v>14.5</v>
      </c>
      <c r="Z31" s="101">
        <v>1068.5999999999999</v>
      </c>
      <c r="AA31" s="15">
        <v>0.4</v>
      </c>
      <c r="AB31" s="16"/>
      <c r="AC31" s="151">
        <f>AC30+(AC33-AC30)/3</f>
        <v>1000.6</v>
      </c>
      <c r="AD31" s="16"/>
      <c r="AE31" s="20">
        <v>24</v>
      </c>
      <c r="AF31" s="15">
        <v>12.5</v>
      </c>
      <c r="AG31" s="101">
        <v>909.8</v>
      </c>
      <c r="AH31" s="16">
        <v>-3.3</v>
      </c>
      <c r="AI31" s="16">
        <v>12.6</v>
      </c>
      <c r="AJ31" s="101">
        <v>908.9</v>
      </c>
      <c r="AK31" s="16">
        <v>5.7</v>
      </c>
      <c r="AL31" s="16"/>
      <c r="AM31" s="151">
        <f>AM30+(AM33-AM30)/3</f>
        <v>969.73333333333335</v>
      </c>
      <c r="AN31" s="16"/>
    </row>
    <row r="32" spans="1:40" x14ac:dyDescent="0.2">
      <c r="A32" s="20">
        <v>25</v>
      </c>
      <c r="B32" s="101">
        <v>13.4</v>
      </c>
      <c r="C32" s="101">
        <v>1020.8</v>
      </c>
      <c r="D32" s="101">
        <v>2</v>
      </c>
      <c r="E32" s="50">
        <v>13.9</v>
      </c>
      <c r="F32" s="154">
        <v>1051.0999999999999</v>
      </c>
      <c r="G32" s="71">
        <v>2.9</v>
      </c>
      <c r="H32" s="16">
        <v>14.2</v>
      </c>
      <c r="I32" s="101">
        <v>1073.4000000000001</v>
      </c>
      <c r="J32" s="16">
        <v>1.1000000000000001</v>
      </c>
      <c r="K32" s="74">
        <v>25</v>
      </c>
      <c r="L32" s="16">
        <v>14.1</v>
      </c>
      <c r="M32" s="101">
        <v>1064.5</v>
      </c>
      <c r="N32" s="16">
        <v>1.4</v>
      </c>
      <c r="O32" s="16">
        <v>14.2</v>
      </c>
      <c r="P32" s="101">
        <v>1068.8</v>
      </c>
      <c r="Q32" s="16">
        <v>5.0999999999999996</v>
      </c>
      <c r="R32" s="16"/>
      <c r="S32" s="188">
        <f>S31+(S34-S31)/3</f>
        <v>1203.2</v>
      </c>
      <c r="T32" s="16"/>
      <c r="U32" s="20">
        <v>25</v>
      </c>
      <c r="V32" s="65">
        <v>15.1</v>
      </c>
      <c r="W32" s="256">
        <v>1112.8</v>
      </c>
      <c r="X32" s="65">
        <v>-4.0999999999999996</v>
      </c>
      <c r="Y32" s="15">
        <v>14.5</v>
      </c>
      <c r="Z32" s="101">
        <v>1068.3</v>
      </c>
      <c r="AA32" s="15">
        <v>-0.3</v>
      </c>
      <c r="AB32" s="16"/>
      <c r="AC32" s="151">
        <f>AC31+(AC33-AC30)/3</f>
        <v>997</v>
      </c>
      <c r="AD32" s="16"/>
      <c r="AE32" s="20">
        <v>25</v>
      </c>
      <c r="AF32" s="15">
        <v>12.5</v>
      </c>
      <c r="AG32" s="101">
        <v>905.6</v>
      </c>
      <c r="AH32" s="16">
        <v>-4.2</v>
      </c>
      <c r="AI32" s="16">
        <v>12.6</v>
      </c>
      <c r="AJ32" s="101">
        <v>909.8</v>
      </c>
      <c r="AK32" s="16">
        <v>0.9</v>
      </c>
      <c r="AL32" s="16"/>
      <c r="AM32" s="151">
        <f>AM31+(AM33-AM30)/3</f>
        <v>970.06666666666672</v>
      </c>
      <c r="AN32" s="16"/>
    </row>
    <row r="33" spans="1:41" x14ac:dyDescent="0.2">
      <c r="A33" s="20">
        <v>26</v>
      </c>
      <c r="B33" s="101">
        <v>13.4</v>
      </c>
      <c r="C33" s="101">
        <v>1023.4</v>
      </c>
      <c r="D33" s="101">
        <v>2.6</v>
      </c>
      <c r="E33" s="50">
        <v>13.9</v>
      </c>
      <c r="F33" s="155">
        <v>1053.4000000000001</v>
      </c>
      <c r="G33" s="50">
        <v>2.2999999999999998</v>
      </c>
      <c r="H33" s="16"/>
      <c r="I33" s="151">
        <f>I32+(I35-I32)/3</f>
        <v>1073.5333333333333</v>
      </c>
      <c r="J33" s="16"/>
      <c r="K33" s="74">
        <v>26</v>
      </c>
      <c r="L33" s="16">
        <v>14.1</v>
      </c>
      <c r="M33" s="101">
        <v>1065.2</v>
      </c>
      <c r="N33" s="16">
        <v>0.7</v>
      </c>
      <c r="O33" s="16">
        <v>14.3</v>
      </c>
      <c r="P33" s="101">
        <v>1073.2</v>
      </c>
      <c r="Q33" s="16">
        <v>4.4000000000000004</v>
      </c>
      <c r="R33" s="16"/>
      <c r="S33" s="188">
        <f>S32+(S34-S31)/3</f>
        <v>1204</v>
      </c>
      <c r="T33" s="16"/>
      <c r="U33" s="20">
        <v>26</v>
      </c>
      <c r="V33" s="16">
        <v>15</v>
      </c>
      <c r="W33" s="101">
        <v>1108.8</v>
      </c>
      <c r="X33" s="16">
        <v>-4</v>
      </c>
      <c r="Y33" s="15">
        <v>14.5</v>
      </c>
      <c r="Z33" s="101">
        <v>1067.8</v>
      </c>
      <c r="AA33" s="16">
        <v>-0.5</v>
      </c>
      <c r="AB33" s="16">
        <v>13.5</v>
      </c>
      <c r="AC33" s="101">
        <v>993.4</v>
      </c>
      <c r="AD33" s="16">
        <v>-10.8</v>
      </c>
      <c r="AE33" s="20">
        <v>26</v>
      </c>
      <c r="AF33" s="15">
        <v>12.4</v>
      </c>
      <c r="AG33" s="101">
        <v>900.7</v>
      </c>
      <c r="AH33" s="16">
        <v>-4.9000000000000004</v>
      </c>
      <c r="AI33" s="16"/>
      <c r="AJ33" s="250">
        <f>AJ32+(AJ35-AJ32)/3</f>
        <v>911.8</v>
      </c>
      <c r="AK33" s="71"/>
      <c r="AL33" s="16">
        <v>13.4</v>
      </c>
      <c r="AM33" s="101">
        <v>970.4</v>
      </c>
      <c r="AN33" s="16">
        <v>1</v>
      </c>
    </row>
    <row r="34" spans="1:41" x14ac:dyDescent="0.2">
      <c r="A34" s="20">
        <v>27</v>
      </c>
      <c r="B34" s="101">
        <v>13.4</v>
      </c>
      <c r="C34" s="101">
        <v>1023.7</v>
      </c>
      <c r="D34" s="101">
        <v>1.9</v>
      </c>
      <c r="E34" s="16"/>
      <c r="F34" s="101">
        <v>1053.5999999999999</v>
      </c>
      <c r="G34" s="16"/>
      <c r="H34" s="16"/>
      <c r="I34" s="151">
        <f>I33+(I35-I32)/3</f>
        <v>1073.6666666666665</v>
      </c>
      <c r="J34" s="16"/>
      <c r="K34" s="74">
        <v>27</v>
      </c>
      <c r="L34" s="16">
        <v>14.1</v>
      </c>
      <c r="M34" s="101">
        <v>1063.4000000000001</v>
      </c>
      <c r="N34" s="16">
        <v>-1.8</v>
      </c>
      <c r="O34" s="16">
        <v>14.3</v>
      </c>
      <c r="P34" s="101">
        <v>1077.4000000000001</v>
      </c>
      <c r="Q34" s="16">
        <v>4.2</v>
      </c>
      <c r="R34" s="16">
        <v>16.3</v>
      </c>
      <c r="S34" s="101">
        <v>1204.8</v>
      </c>
      <c r="T34" s="16">
        <v>2.4</v>
      </c>
      <c r="U34" s="20">
        <v>27</v>
      </c>
      <c r="V34" s="16">
        <v>14.9</v>
      </c>
      <c r="W34" s="101">
        <v>1101.9000000000001</v>
      </c>
      <c r="X34" s="16">
        <v>-6.9</v>
      </c>
      <c r="Y34" s="16"/>
      <c r="Z34" s="151">
        <f>Z33+(Z36-Z33)/3</f>
        <v>1066.5</v>
      </c>
      <c r="AA34" s="15"/>
      <c r="AB34" s="16">
        <v>13.5</v>
      </c>
      <c r="AC34" s="101">
        <v>990.9</v>
      </c>
      <c r="AD34" s="16">
        <v>-2.5</v>
      </c>
      <c r="AE34" s="20">
        <v>27</v>
      </c>
      <c r="AF34" s="16">
        <v>12.4</v>
      </c>
      <c r="AG34" s="101">
        <v>900.1</v>
      </c>
      <c r="AH34" s="16">
        <v>-0.6</v>
      </c>
      <c r="AI34" s="15"/>
      <c r="AJ34" s="153">
        <f>AJ33+(AJ35-AJ32)/3</f>
        <v>913.8</v>
      </c>
      <c r="AK34" s="50"/>
      <c r="AL34" s="16">
        <v>13.4</v>
      </c>
      <c r="AM34" s="101">
        <v>971.9</v>
      </c>
      <c r="AN34" s="16">
        <v>1.5</v>
      </c>
    </row>
    <row r="35" spans="1:41" x14ac:dyDescent="0.2">
      <c r="A35" s="20">
        <v>28</v>
      </c>
      <c r="B35" s="101">
        <v>13.4</v>
      </c>
      <c r="C35" s="101">
        <v>1024.7</v>
      </c>
      <c r="D35" s="101">
        <v>1</v>
      </c>
      <c r="E35" s="16"/>
      <c r="F35" s="151">
        <v>1053.3</v>
      </c>
      <c r="G35" s="16"/>
      <c r="H35" s="16">
        <v>14.2</v>
      </c>
      <c r="I35" s="101">
        <v>1073.8</v>
      </c>
      <c r="J35" s="16">
        <v>0.4</v>
      </c>
      <c r="K35" s="74">
        <v>28</v>
      </c>
      <c r="L35" s="16">
        <v>14.1</v>
      </c>
      <c r="M35" s="101">
        <v>1063</v>
      </c>
      <c r="N35" s="16">
        <v>-0.4</v>
      </c>
      <c r="O35" s="16"/>
      <c r="P35" s="151">
        <f>P34+(P37-P34)/3</f>
        <v>1082.7333333333333</v>
      </c>
      <c r="Q35" s="16"/>
      <c r="R35" s="16">
        <v>16.2</v>
      </c>
      <c r="S35" s="101">
        <v>1198.3</v>
      </c>
      <c r="T35" s="16">
        <v>-6.5</v>
      </c>
      <c r="U35" s="20">
        <v>28</v>
      </c>
      <c r="V35" s="16">
        <v>14.9</v>
      </c>
      <c r="W35" s="101">
        <v>1097.5999999999999</v>
      </c>
      <c r="X35" s="16">
        <v>-4.7</v>
      </c>
      <c r="Y35" s="15"/>
      <c r="Z35" s="151">
        <f>Z34+(Z36-Z33)/3</f>
        <v>1065.2</v>
      </c>
      <c r="AA35" s="16"/>
      <c r="AB35" s="16">
        <v>13.5</v>
      </c>
      <c r="AC35" s="101">
        <v>991.1</v>
      </c>
      <c r="AD35" s="16">
        <v>0.2</v>
      </c>
      <c r="AE35" s="20">
        <v>28</v>
      </c>
      <c r="AF35" s="16">
        <v>12.4</v>
      </c>
      <c r="AG35" s="101">
        <v>900.8</v>
      </c>
      <c r="AH35" s="16">
        <v>0.7</v>
      </c>
      <c r="AI35" s="16">
        <v>12.7</v>
      </c>
      <c r="AJ35" s="101">
        <v>915.8</v>
      </c>
      <c r="AK35" s="50">
        <v>2</v>
      </c>
      <c r="AL35" s="15">
        <v>13.5</v>
      </c>
      <c r="AM35" s="101">
        <v>973</v>
      </c>
      <c r="AN35" s="16">
        <v>1.1000000000000001</v>
      </c>
    </row>
    <row r="36" spans="1:41" x14ac:dyDescent="0.2">
      <c r="A36" s="20">
        <v>29</v>
      </c>
      <c r="B36" s="101">
        <v>13.5</v>
      </c>
      <c r="C36" s="101">
        <v>1025.7</v>
      </c>
      <c r="D36" s="101">
        <v>1</v>
      </c>
      <c r="E36" s="15">
        <v>13.9</v>
      </c>
      <c r="F36" s="16">
        <v>1054.7</v>
      </c>
      <c r="G36" s="16">
        <f>F36-F35</f>
        <v>1.4000000000000909</v>
      </c>
      <c r="H36" s="16">
        <v>14.2</v>
      </c>
      <c r="I36" s="101">
        <v>1072.9000000000001</v>
      </c>
      <c r="J36" s="16">
        <v>-0.9</v>
      </c>
      <c r="K36" s="74">
        <v>29</v>
      </c>
      <c r="L36" s="16">
        <v>14.1</v>
      </c>
      <c r="M36" s="101">
        <v>1064.2</v>
      </c>
      <c r="N36" s="16">
        <v>1.2</v>
      </c>
      <c r="O36" s="16"/>
      <c r="P36" s="188">
        <f>P35+(P37-P34)/3</f>
        <v>1088.0666666666666</v>
      </c>
      <c r="Q36" s="16"/>
      <c r="R36" s="16">
        <v>16.100000000000001</v>
      </c>
      <c r="S36" s="101">
        <v>1195.0999999999999</v>
      </c>
      <c r="T36" s="16">
        <v>-3.2</v>
      </c>
      <c r="U36" s="20">
        <v>29</v>
      </c>
      <c r="V36" s="16">
        <v>14.9</v>
      </c>
      <c r="W36" s="101">
        <v>1095.9000000000001</v>
      </c>
      <c r="X36" s="16">
        <v>-1.7</v>
      </c>
      <c r="Y36" s="16">
        <v>14.4</v>
      </c>
      <c r="Z36" s="101">
        <v>1063.9000000000001</v>
      </c>
      <c r="AA36" s="16">
        <v>-3.9</v>
      </c>
      <c r="AB36" s="16">
        <v>13.5</v>
      </c>
      <c r="AC36" s="101">
        <v>989.7</v>
      </c>
      <c r="AD36" s="16">
        <v>-1.4</v>
      </c>
      <c r="AE36" s="20">
        <v>29</v>
      </c>
      <c r="AF36" s="16"/>
      <c r="AG36" s="151">
        <f>AG35+(AG38-AG35)/3</f>
        <v>900.86666666666667</v>
      </c>
      <c r="AH36" s="16"/>
      <c r="AI36" s="16">
        <v>12.7</v>
      </c>
      <c r="AJ36" s="101">
        <v>920.5</v>
      </c>
      <c r="AK36" s="16">
        <v>4.7</v>
      </c>
      <c r="AL36" s="16">
        <v>13.5</v>
      </c>
      <c r="AM36" s="101">
        <v>977.2</v>
      </c>
      <c r="AN36" s="16">
        <v>4.2</v>
      </c>
    </row>
    <row r="37" spans="1:41" x14ac:dyDescent="0.2">
      <c r="A37" s="20">
        <v>30</v>
      </c>
      <c r="B37" s="101"/>
      <c r="C37" s="151">
        <f>C36+(F8-C36)/3</f>
        <v>1026.3666666666668</v>
      </c>
      <c r="D37" s="101"/>
      <c r="E37" s="15"/>
      <c r="F37" s="151"/>
      <c r="G37" s="16"/>
      <c r="H37" s="16">
        <v>14.2</v>
      </c>
      <c r="I37" s="101">
        <v>1072.5</v>
      </c>
      <c r="J37" s="16">
        <v>-0.4</v>
      </c>
      <c r="K37" s="74">
        <v>30</v>
      </c>
      <c r="L37" s="16"/>
      <c r="M37" s="151">
        <f>M36+(P11-M36)/5</f>
        <v>1062.6400000000001</v>
      </c>
      <c r="N37" s="16"/>
      <c r="O37" s="16">
        <v>14.6</v>
      </c>
      <c r="P37" s="113">
        <v>1093.4000000000001</v>
      </c>
      <c r="Q37" s="16">
        <v>16</v>
      </c>
      <c r="R37" s="16">
        <v>16.100000000000001</v>
      </c>
      <c r="S37" s="101">
        <v>1194.5</v>
      </c>
      <c r="T37" s="16">
        <v>-0.6</v>
      </c>
      <c r="U37" s="20">
        <v>30</v>
      </c>
      <c r="V37" s="16"/>
      <c r="W37" s="151">
        <f>W36+(Z8-W36)/3</f>
        <v>1095.0333333333333</v>
      </c>
      <c r="X37" s="16"/>
      <c r="Y37" s="15">
        <v>14.4</v>
      </c>
      <c r="Z37" s="101">
        <v>1064.3</v>
      </c>
      <c r="AA37" s="15">
        <v>0.4</v>
      </c>
      <c r="AB37" s="16">
        <v>13.4</v>
      </c>
      <c r="AC37" s="101">
        <v>988.8</v>
      </c>
      <c r="AD37" s="16">
        <v>-0.9</v>
      </c>
      <c r="AE37" s="20">
        <v>30</v>
      </c>
      <c r="AF37" s="16"/>
      <c r="AG37" s="151">
        <f>AG36+(AG38-AG35)/3</f>
        <v>900.93333333333339</v>
      </c>
      <c r="AH37" s="16"/>
      <c r="AI37" s="16">
        <v>12.7</v>
      </c>
      <c r="AJ37" s="101">
        <v>921.2</v>
      </c>
      <c r="AK37" s="16">
        <v>0.7</v>
      </c>
      <c r="AL37" s="16">
        <v>13.6</v>
      </c>
      <c r="AM37" s="101">
        <v>980.6</v>
      </c>
      <c r="AN37" s="16">
        <v>3.4</v>
      </c>
    </row>
    <row r="38" spans="1:41" x14ac:dyDescent="0.2">
      <c r="A38" s="20">
        <v>31</v>
      </c>
      <c r="B38" s="101"/>
      <c r="C38" s="151">
        <f>C37+(F8-C36)/3</f>
        <v>1027.0333333333335</v>
      </c>
      <c r="D38" s="101"/>
      <c r="E38" s="15"/>
      <c r="F38" s="151"/>
      <c r="G38" s="16"/>
      <c r="H38" s="16">
        <v>14.2</v>
      </c>
      <c r="I38" s="101">
        <v>1071.9000000000001</v>
      </c>
      <c r="J38" s="16">
        <v>-0.6</v>
      </c>
      <c r="K38" s="74">
        <v>31</v>
      </c>
      <c r="L38" s="15"/>
      <c r="M38" s="101"/>
      <c r="N38" s="16"/>
      <c r="O38" s="16">
        <v>14.8</v>
      </c>
      <c r="P38" s="101">
        <v>1099.4000000000001</v>
      </c>
      <c r="Q38" s="16">
        <v>6</v>
      </c>
      <c r="R38" s="78"/>
      <c r="S38" s="101"/>
      <c r="T38" s="78"/>
      <c r="U38" s="20">
        <v>31</v>
      </c>
      <c r="V38" s="16"/>
      <c r="W38" s="151">
        <f>W37+(Z8-W36)/3</f>
        <v>1094.1666666666665</v>
      </c>
      <c r="X38" s="16"/>
      <c r="Y38" s="15">
        <v>14.4</v>
      </c>
      <c r="Z38" s="101">
        <v>1060.5999999999999</v>
      </c>
      <c r="AA38" s="15">
        <v>3.7</v>
      </c>
      <c r="AB38" s="16"/>
      <c r="AC38" s="16"/>
      <c r="AD38" s="16"/>
      <c r="AE38" s="20">
        <v>31</v>
      </c>
      <c r="AF38" s="16"/>
      <c r="AG38" s="101">
        <v>901</v>
      </c>
      <c r="AH38" s="16"/>
      <c r="AI38" s="16"/>
      <c r="AJ38" s="101"/>
      <c r="AK38" s="16"/>
      <c r="AL38" s="16"/>
      <c r="AM38" s="101">
        <v>978.5</v>
      </c>
      <c r="AN38" s="16"/>
    </row>
    <row r="39" spans="1:41" x14ac:dyDescent="0.2">
      <c r="B39" s="249">
        <f>AVERAGE(B8:B38)</f>
        <v>13.313333333333334</v>
      </c>
      <c r="C39" s="62">
        <f>SUM(C8:C38)</f>
        <v>31340.000000000007</v>
      </c>
      <c r="E39" s="249">
        <f>SUM(E8:E38)/19</f>
        <v>14.389473684210525</v>
      </c>
      <c r="F39" s="62">
        <f>SUM(F8:F38)</f>
        <v>30160.1</v>
      </c>
      <c r="H39" s="249">
        <f>SUM(H8:H38)/21</f>
        <v>14.076190476190472</v>
      </c>
      <c r="I39" s="62">
        <f>SUM(I8:I38)</f>
        <v>33025.800000000003</v>
      </c>
      <c r="L39" s="249">
        <f>SUM(L8:L38)/22</f>
        <v>13.513636363636364</v>
      </c>
      <c r="M39" s="62">
        <f>SUM(M8:M38)</f>
        <v>32078.239999999998</v>
      </c>
      <c r="O39" s="249">
        <f>SUM(O8:O37)/18</f>
        <v>14.083333333333334</v>
      </c>
      <c r="P39" s="62">
        <f>SUM(P8:P38)</f>
        <v>32899.86</v>
      </c>
      <c r="R39" s="249">
        <f>SUM(R8:R38)/21</f>
        <v>15.819047619047618</v>
      </c>
      <c r="S39" s="53">
        <f>SUM(S8:S38)</f>
        <v>35260.15</v>
      </c>
      <c r="V39" s="249">
        <f>SUM(V8:V38)/23</f>
        <v>14.117391304347825</v>
      </c>
      <c r="W39" s="62">
        <f>SUM(W8:W38)</f>
        <v>35400.6</v>
      </c>
      <c r="Y39" s="249">
        <f>SUM(Y8:Y38)/21</f>
        <v>15.985714285714282</v>
      </c>
      <c r="Z39" s="62">
        <f>SUM(Z8:Z38)</f>
        <v>33355.800000000003</v>
      </c>
      <c r="AB39" s="249">
        <f>SUM(AB8:AB38)/22</f>
        <v>13.913636363636362</v>
      </c>
      <c r="AC39" s="62">
        <f>SUM(AC8:AC38)</f>
        <v>30779.600000000002</v>
      </c>
      <c r="AG39" s="62">
        <f>SUM(AG8:AG38)</f>
        <v>29011.499999999985</v>
      </c>
      <c r="AJ39" s="62">
        <f>SUM(AJ8:AJ38)</f>
        <v>27077.399999999998</v>
      </c>
      <c r="AM39" s="62">
        <f>SUM(AM8:AM38)</f>
        <v>29569.600000000002</v>
      </c>
      <c r="AO39" s="62">
        <f>C39+F39+I39+M39+P39+S39+W39+Z39+AC39+AG39+AJ39+AM39</f>
        <v>379958.64999999997</v>
      </c>
    </row>
    <row r="40" spans="1:41" x14ac:dyDescent="0.2">
      <c r="C40" s="245"/>
      <c r="F40" s="62">
        <f>C39+F39</f>
        <v>61500.100000000006</v>
      </c>
      <c r="I40" s="62">
        <f>F40+I39</f>
        <v>94525.900000000009</v>
      </c>
      <c r="M40" s="62">
        <f>I40+M39</f>
        <v>126604.14000000001</v>
      </c>
      <c r="P40" s="62">
        <f>M40+P39</f>
        <v>159504</v>
      </c>
      <c r="S40" s="62">
        <f>S39+P40</f>
        <v>194764.15</v>
      </c>
      <c r="W40" s="62">
        <f>S40+W39</f>
        <v>230164.75</v>
      </c>
      <c r="Z40" s="62">
        <f>W40+Z39</f>
        <v>263520.55</v>
      </c>
      <c r="AC40" s="62">
        <f>Z40+AC39</f>
        <v>294300.14999999997</v>
      </c>
      <c r="AG40" s="62">
        <f>AC40+AG39</f>
        <v>323311.64999999997</v>
      </c>
      <c r="AJ40" s="62">
        <f>AG40+AJ39</f>
        <v>350389.05</v>
      </c>
      <c r="AM40" s="62">
        <f>AJ40+AM39</f>
        <v>379958.64999999997</v>
      </c>
      <c r="AO40" s="62">
        <f>AO39-AM38</f>
        <v>378980.14999999997</v>
      </c>
    </row>
    <row r="41" spans="1:41" x14ac:dyDescent="0.2">
      <c r="C41" s="62">
        <f>SUM(C8:C29)</f>
        <v>22128.7</v>
      </c>
      <c r="F41" s="245">
        <f>SUM(F8:F36)+C39</f>
        <v>61500.100000000006</v>
      </c>
      <c r="I41" s="245">
        <f>SUM(I8:I34)+F40</f>
        <v>90234.8</v>
      </c>
      <c r="M41" s="245">
        <f>SUM(M8:M31)+I40</f>
        <v>120221.20000000001</v>
      </c>
      <c r="P41" s="245">
        <f>SUM(P8:P36)+M40</f>
        <v>157311.20000000001</v>
      </c>
      <c r="S41" s="245">
        <f>SUM(S8:S11)+P40-F36</f>
        <v>162931</v>
      </c>
      <c r="U41" s="62">
        <f>SUM(S8:S32)+36</f>
        <v>29299.45</v>
      </c>
      <c r="W41" s="245">
        <f>SUM(W8:W31)+S40</f>
        <v>222458.55</v>
      </c>
      <c r="Z41" s="245">
        <f>SUM(Z8:Z35)+W40</f>
        <v>260331.75</v>
      </c>
      <c r="AC41" s="245">
        <f>SUM(AC8:AC32)+Z40</f>
        <v>289346.25</v>
      </c>
      <c r="AG41" s="245">
        <f>SUM(AG8:AG37)+AC40</f>
        <v>322410.64999999997</v>
      </c>
      <c r="AJ41" s="245">
        <f>SUM(AJ8:AJ37)+AG40</f>
        <v>350389.05</v>
      </c>
      <c r="AM41" s="245">
        <f>SUM(AM8:AM32)+AJ40</f>
        <v>374107.05</v>
      </c>
    </row>
    <row r="42" spans="1:41" x14ac:dyDescent="0.2">
      <c r="M42" s="62"/>
      <c r="P42" s="62">
        <f>P41-P25-P24-P23</f>
        <v>154157.80000000002</v>
      </c>
      <c r="W42" s="62"/>
    </row>
    <row r="43" spans="1:41" x14ac:dyDescent="0.2">
      <c r="I43" s="62"/>
      <c r="M43" s="62"/>
      <c r="T43" s="62"/>
      <c r="AG43" s="62"/>
    </row>
    <row r="44" spans="1:41" x14ac:dyDescent="0.2">
      <c r="P44" s="62"/>
      <c r="S44" s="246"/>
      <c r="T44" s="62"/>
      <c r="AK44" s="62">
        <f>AG38+AJ8+AJ9</f>
        <v>2695.3999999999996</v>
      </c>
    </row>
    <row r="45" spans="1:41" x14ac:dyDescent="0.2">
      <c r="M45" s="62"/>
      <c r="P45" s="62"/>
      <c r="S45" s="62"/>
      <c r="T45" s="62"/>
    </row>
    <row r="46" spans="1:41" x14ac:dyDescent="0.2">
      <c r="P46" s="62"/>
      <c r="S46" s="62"/>
      <c r="T46" s="62"/>
    </row>
    <row r="47" spans="1:41" x14ac:dyDescent="0.2">
      <c r="P47" s="62"/>
      <c r="S47" s="62"/>
      <c r="T47" s="62"/>
    </row>
    <row r="48" spans="1:41" x14ac:dyDescent="0.2">
      <c r="S48" s="62"/>
      <c r="T48" s="62"/>
    </row>
    <row r="49" spans="20:20" x14ac:dyDescent="0.2">
      <c r="T49" s="62"/>
    </row>
  </sheetData>
  <customSheetViews>
    <customSheetView guid="{77C8D547-F0D3-4B7A-94A2-94B6358D7709}" topLeftCell="A2">
      <selection activeCell="I28" sqref="I28:J30"/>
      <pageMargins left="0.34" right="7.0000000000000007E-2" top="0.21" bottom="0.5" header="0.5" footer="0.5"/>
      <pageSetup paperSize="9" orientation="landscape" verticalDpi="180" r:id="rId1"/>
      <headerFooter alignWithMargins="0"/>
    </customSheetView>
    <customSheetView guid="{89A73F7A-C89E-4527-AEEB-D06379023611}" topLeftCell="A2">
      <selection activeCell="I28" sqref="I28:J30"/>
      <pageMargins left="0.34" right="7.0000000000000007E-2" top="0.21" bottom="0.5" header="0.5" footer="0.5"/>
      <pageSetup paperSize="9" orientation="landscape" verticalDpi="180" r:id="rId2"/>
      <headerFooter alignWithMargins="0"/>
    </customSheetView>
  </customSheetViews>
  <mergeCells count="20">
    <mergeCell ref="U4:U7"/>
    <mergeCell ref="V4:X4"/>
    <mergeCell ref="Y4:AA4"/>
    <mergeCell ref="AB4:AD4"/>
    <mergeCell ref="A2:I2"/>
    <mergeCell ref="K2:S2"/>
    <mergeCell ref="U2:AC2"/>
    <mergeCell ref="AE2:AM2"/>
    <mergeCell ref="A4:A7"/>
    <mergeCell ref="B4:D4"/>
    <mergeCell ref="E4:G4"/>
    <mergeCell ref="H4:J4"/>
    <mergeCell ref="K4:K7"/>
    <mergeCell ref="L4:N4"/>
    <mergeCell ref="AE4:AE7"/>
    <mergeCell ref="AF4:AH4"/>
    <mergeCell ref="AI4:AK4"/>
    <mergeCell ref="AL4:AN4"/>
    <mergeCell ref="O4:Q4"/>
    <mergeCell ref="R4:T4"/>
  </mergeCells>
  <phoneticPr fontId="0" type="noConversion"/>
  <pageMargins left="0.34" right="7.0000000000000007E-2" top="0.21" bottom="0.5" header="0.5" footer="0.5"/>
  <pageSetup paperSize="9" orientation="landscape" verticalDpi="180" r:id="rId3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2">
    <pageSetUpPr fitToPage="1"/>
  </sheetPr>
  <dimension ref="A4:AP161"/>
  <sheetViews>
    <sheetView workbookViewId="0">
      <selection activeCell="A36" sqref="A36:XFD36"/>
    </sheetView>
  </sheetViews>
  <sheetFormatPr defaultRowHeight="12.75" x14ac:dyDescent="0.2"/>
  <cols>
    <col min="1" max="1" width="3.7109375" customWidth="1"/>
    <col min="2" max="2" width="8.5703125" customWidth="1"/>
    <col min="3" max="3" width="10" customWidth="1"/>
    <col min="4" max="4" width="7.28515625" customWidth="1"/>
    <col min="5" max="5" width="8.140625" customWidth="1"/>
    <col min="6" max="6" width="10.28515625" customWidth="1"/>
    <col min="7" max="7" width="7.28515625" customWidth="1"/>
    <col min="8" max="8" width="8.140625" customWidth="1"/>
    <col min="9" max="9" width="10.5703125" customWidth="1"/>
    <col min="10" max="11" width="7.140625" customWidth="1"/>
    <col min="12" max="12" width="8.28515625" customWidth="1"/>
    <col min="13" max="13" width="9.5703125" customWidth="1"/>
    <col min="14" max="14" width="9" customWidth="1"/>
  </cols>
  <sheetData>
    <row r="4" spans="1:42" ht="15.75" x14ac:dyDescent="0.25">
      <c r="A4" s="533" t="s">
        <v>75</v>
      </c>
      <c r="B4" s="534"/>
      <c r="C4" s="534"/>
      <c r="D4" s="534"/>
      <c r="E4" s="534"/>
      <c r="F4" s="534"/>
      <c r="G4" s="534"/>
      <c r="H4" s="534"/>
      <c r="I4" s="534"/>
      <c r="J4" s="18"/>
      <c r="K4" s="533" t="s">
        <v>76</v>
      </c>
      <c r="L4" s="534"/>
      <c r="M4" s="534"/>
      <c r="N4" s="534"/>
      <c r="O4" s="534"/>
      <c r="P4" s="534"/>
      <c r="Q4" s="534"/>
      <c r="R4" s="534"/>
      <c r="S4" s="534"/>
      <c r="U4" s="533" t="s">
        <v>77</v>
      </c>
      <c r="V4" s="534"/>
      <c r="W4" s="534"/>
      <c r="X4" s="534"/>
      <c r="Y4" s="534"/>
      <c r="Z4" s="534"/>
      <c r="AA4" s="534"/>
      <c r="AB4" s="534"/>
      <c r="AC4" s="534"/>
      <c r="AE4" s="533" t="s">
        <v>100</v>
      </c>
      <c r="AF4" s="534"/>
      <c r="AG4" s="534"/>
      <c r="AH4" s="534"/>
      <c r="AI4" s="534"/>
      <c r="AJ4" s="534"/>
      <c r="AK4" s="534"/>
      <c r="AL4" s="534"/>
      <c r="AM4" s="534"/>
    </row>
    <row r="5" spans="1:42" ht="15" x14ac:dyDescent="0.2">
      <c r="A5" s="1"/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</row>
    <row r="6" spans="1:42" ht="15" x14ac:dyDescent="0.2">
      <c r="A6" s="525" t="s">
        <v>48</v>
      </c>
      <c r="B6" s="535" t="s">
        <v>55</v>
      </c>
      <c r="C6" s="536"/>
      <c r="D6" s="537"/>
      <c r="E6" s="535" t="s">
        <v>56</v>
      </c>
      <c r="F6" s="538"/>
      <c r="G6" s="539"/>
      <c r="H6" s="528" t="s">
        <v>57</v>
      </c>
      <c r="I6" s="529"/>
      <c r="J6" s="530"/>
      <c r="K6" s="525" t="s">
        <v>48</v>
      </c>
      <c r="L6" s="528" t="s">
        <v>58</v>
      </c>
      <c r="M6" s="529"/>
      <c r="N6" s="530"/>
      <c r="O6" s="528" t="s">
        <v>59</v>
      </c>
      <c r="P6" s="531"/>
      <c r="Q6" s="532"/>
      <c r="R6" s="528" t="s">
        <v>60</v>
      </c>
      <c r="S6" s="531"/>
      <c r="T6" s="532"/>
      <c r="U6" s="525" t="s">
        <v>48</v>
      </c>
      <c r="V6" s="528" t="s">
        <v>61</v>
      </c>
      <c r="W6" s="529"/>
      <c r="X6" s="530"/>
      <c r="Y6" s="528" t="s">
        <v>62</v>
      </c>
      <c r="Z6" s="531"/>
      <c r="AA6" s="532"/>
      <c r="AB6" s="528" t="s">
        <v>53</v>
      </c>
      <c r="AC6" s="531"/>
      <c r="AD6" s="532"/>
      <c r="AE6" s="525" t="s">
        <v>48</v>
      </c>
      <c r="AF6" s="535" t="s">
        <v>45</v>
      </c>
      <c r="AG6" s="538"/>
      <c r="AH6" s="539"/>
      <c r="AI6" s="535" t="s">
        <v>46</v>
      </c>
      <c r="AJ6" s="538"/>
      <c r="AK6" s="539"/>
      <c r="AL6" s="535" t="s">
        <v>47</v>
      </c>
      <c r="AM6" s="538"/>
      <c r="AN6" s="539"/>
    </row>
    <row r="7" spans="1:42" ht="15" x14ac:dyDescent="0.2">
      <c r="A7" s="526"/>
      <c r="B7" s="2" t="s">
        <v>49</v>
      </c>
      <c r="C7" s="3" t="s">
        <v>0</v>
      </c>
      <c r="D7" s="4" t="s">
        <v>54</v>
      </c>
      <c r="E7" s="2" t="s">
        <v>49</v>
      </c>
      <c r="F7" s="3" t="s">
        <v>0</v>
      </c>
      <c r="G7" s="4" t="s">
        <v>54</v>
      </c>
      <c r="H7" s="2" t="s">
        <v>50</v>
      </c>
      <c r="I7" s="3" t="s">
        <v>0</v>
      </c>
      <c r="J7" s="4" t="s">
        <v>54</v>
      </c>
      <c r="K7" s="526"/>
      <c r="L7" s="12" t="s">
        <v>50</v>
      </c>
      <c r="M7" s="5" t="s">
        <v>0</v>
      </c>
      <c r="N7" s="13" t="s">
        <v>54</v>
      </c>
      <c r="O7" s="2" t="s">
        <v>50</v>
      </c>
      <c r="P7" s="3" t="s">
        <v>0</v>
      </c>
      <c r="Q7" s="4" t="s">
        <v>54</v>
      </c>
      <c r="R7" s="12" t="s">
        <v>50</v>
      </c>
      <c r="S7" s="5" t="s">
        <v>0</v>
      </c>
      <c r="T7" s="13" t="s">
        <v>54</v>
      </c>
      <c r="U7" s="526"/>
      <c r="V7" s="12" t="s">
        <v>50</v>
      </c>
      <c r="W7" s="5" t="s">
        <v>0</v>
      </c>
      <c r="X7" s="13" t="s">
        <v>54</v>
      </c>
      <c r="Y7" s="12" t="s">
        <v>50</v>
      </c>
      <c r="Z7" s="5" t="s">
        <v>0</v>
      </c>
      <c r="AA7" s="13" t="s">
        <v>54</v>
      </c>
      <c r="AB7" s="12" t="s">
        <v>50</v>
      </c>
      <c r="AC7" s="5" t="s">
        <v>0</v>
      </c>
      <c r="AD7" s="13" t="s">
        <v>54</v>
      </c>
      <c r="AE7" s="526"/>
      <c r="AF7" s="2" t="s">
        <v>49</v>
      </c>
      <c r="AG7" s="3" t="s">
        <v>0</v>
      </c>
      <c r="AH7" s="4" t="s">
        <v>54</v>
      </c>
      <c r="AI7" s="2" t="s">
        <v>49</v>
      </c>
      <c r="AJ7" s="3" t="s">
        <v>0</v>
      </c>
      <c r="AK7" s="4" t="s">
        <v>54</v>
      </c>
      <c r="AL7" s="2" t="s">
        <v>49</v>
      </c>
      <c r="AM7" s="3" t="s">
        <v>0</v>
      </c>
      <c r="AN7" s="4" t="s">
        <v>54</v>
      </c>
    </row>
    <row r="8" spans="1:42" ht="15" x14ac:dyDescent="0.2">
      <c r="A8" s="526"/>
      <c r="B8" s="5" t="s">
        <v>52</v>
      </c>
      <c r="C8" s="6" t="s">
        <v>3</v>
      </c>
      <c r="D8" s="7" t="s">
        <v>3</v>
      </c>
      <c r="E8" s="5" t="s">
        <v>52</v>
      </c>
      <c r="F8" s="6" t="s">
        <v>3</v>
      </c>
      <c r="G8" s="7" t="s">
        <v>3</v>
      </c>
      <c r="H8" s="5" t="s">
        <v>51</v>
      </c>
      <c r="I8" s="6" t="s">
        <v>3</v>
      </c>
      <c r="J8" s="7" t="s">
        <v>3</v>
      </c>
      <c r="K8" s="526"/>
      <c r="L8" s="5" t="s">
        <v>51</v>
      </c>
      <c r="M8" s="6" t="s">
        <v>3</v>
      </c>
      <c r="N8" s="7" t="s">
        <v>3</v>
      </c>
      <c r="O8" s="5" t="s">
        <v>51</v>
      </c>
      <c r="P8" s="6" t="s">
        <v>3</v>
      </c>
      <c r="Q8" s="7" t="s">
        <v>3</v>
      </c>
      <c r="R8" s="5" t="s">
        <v>51</v>
      </c>
      <c r="S8" s="6" t="s">
        <v>3</v>
      </c>
      <c r="T8" s="7" t="s">
        <v>3</v>
      </c>
      <c r="U8" s="526"/>
      <c r="V8" s="5" t="s">
        <v>51</v>
      </c>
      <c r="W8" s="6" t="s">
        <v>3</v>
      </c>
      <c r="X8" s="7" t="s">
        <v>3</v>
      </c>
      <c r="Y8" s="5" t="s">
        <v>51</v>
      </c>
      <c r="Z8" s="6" t="s">
        <v>3</v>
      </c>
      <c r="AA8" s="7" t="s">
        <v>3</v>
      </c>
      <c r="AB8" s="5" t="s">
        <v>51</v>
      </c>
      <c r="AC8" s="6" t="s">
        <v>3</v>
      </c>
      <c r="AD8" s="7" t="s">
        <v>3</v>
      </c>
      <c r="AE8" s="526"/>
      <c r="AF8" s="5" t="s">
        <v>52</v>
      </c>
      <c r="AG8" s="6" t="s">
        <v>3</v>
      </c>
      <c r="AH8" s="7" t="s">
        <v>3</v>
      </c>
      <c r="AI8" s="5" t="s">
        <v>52</v>
      </c>
      <c r="AJ8" s="6" t="s">
        <v>3</v>
      </c>
      <c r="AK8" s="7" t="s">
        <v>3</v>
      </c>
      <c r="AL8" s="5" t="s">
        <v>52</v>
      </c>
      <c r="AM8" s="6" t="s">
        <v>3</v>
      </c>
      <c r="AN8" s="7" t="s">
        <v>3</v>
      </c>
    </row>
    <row r="9" spans="1:42" ht="15" x14ac:dyDescent="0.2">
      <c r="A9" s="527"/>
      <c r="B9" s="8" t="s">
        <v>9</v>
      </c>
      <c r="C9" s="9" t="s">
        <v>6</v>
      </c>
      <c r="D9" s="10" t="s">
        <v>6</v>
      </c>
      <c r="E9" s="8" t="s">
        <v>9</v>
      </c>
      <c r="F9" s="9" t="s">
        <v>6</v>
      </c>
      <c r="G9" s="10" t="s">
        <v>6</v>
      </c>
      <c r="H9" s="8" t="s">
        <v>9</v>
      </c>
      <c r="I9" s="9" t="s">
        <v>6</v>
      </c>
      <c r="J9" s="10" t="s">
        <v>6</v>
      </c>
      <c r="K9" s="527"/>
      <c r="L9" s="8" t="s">
        <v>9</v>
      </c>
      <c r="M9" s="9" t="s">
        <v>6</v>
      </c>
      <c r="N9" s="10" t="s">
        <v>6</v>
      </c>
      <c r="O9" s="5" t="s">
        <v>9</v>
      </c>
      <c r="P9" s="6" t="s">
        <v>6</v>
      </c>
      <c r="Q9" s="7" t="s">
        <v>6</v>
      </c>
      <c r="R9" s="5" t="s">
        <v>9</v>
      </c>
      <c r="S9" s="6" t="s">
        <v>6</v>
      </c>
      <c r="T9" s="7" t="s">
        <v>6</v>
      </c>
      <c r="U9" s="527"/>
      <c r="V9" s="5" t="s">
        <v>9</v>
      </c>
      <c r="W9" s="6" t="s">
        <v>6</v>
      </c>
      <c r="X9" s="11" t="s">
        <v>6</v>
      </c>
      <c r="Y9" s="8" t="s">
        <v>9</v>
      </c>
      <c r="Z9" s="9" t="s">
        <v>6</v>
      </c>
      <c r="AA9" s="10" t="s">
        <v>6</v>
      </c>
      <c r="AB9" s="8" t="s">
        <v>9</v>
      </c>
      <c r="AC9" s="9" t="s">
        <v>6</v>
      </c>
      <c r="AD9" s="10" t="s">
        <v>6</v>
      </c>
      <c r="AE9" s="527"/>
      <c r="AF9" s="8" t="s">
        <v>9</v>
      </c>
      <c r="AG9" s="9" t="s">
        <v>6</v>
      </c>
      <c r="AH9" s="10" t="s">
        <v>6</v>
      </c>
      <c r="AI9" s="8" t="s">
        <v>9</v>
      </c>
      <c r="AJ9" s="9" t="s">
        <v>6</v>
      </c>
      <c r="AK9" s="10" t="s">
        <v>6</v>
      </c>
      <c r="AL9" s="8" t="s">
        <v>9</v>
      </c>
      <c r="AM9" s="9" t="s">
        <v>6</v>
      </c>
      <c r="AN9" s="10" t="s">
        <v>6</v>
      </c>
    </row>
    <row r="10" spans="1:42" x14ac:dyDescent="0.2">
      <c r="A10" s="20">
        <v>1</v>
      </c>
      <c r="B10" s="15"/>
      <c r="C10" s="86">
        <v>800.3</v>
      </c>
      <c r="D10" s="14"/>
      <c r="E10" s="16">
        <v>10</v>
      </c>
      <c r="F10" s="16">
        <v>874.2</v>
      </c>
      <c r="G10" s="15">
        <v>2.7</v>
      </c>
      <c r="H10" s="15"/>
      <c r="I10" s="15">
        <v>908.2</v>
      </c>
      <c r="J10" s="15"/>
      <c r="K10" s="20">
        <v>1</v>
      </c>
      <c r="L10" s="16">
        <v>10.7</v>
      </c>
      <c r="M10" s="16">
        <v>937.7</v>
      </c>
      <c r="N10" s="15">
        <v>6.6</v>
      </c>
      <c r="O10" s="15"/>
      <c r="P10" s="15"/>
      <c r="Q10" s="15"/>
      <c r="R10" s="16"/>
      <c r="S10" s="15"/>
      <c r="T10" s="15"/>
      <c r="U10" s="20">
        <v>1</v>
      </c>
      <c r="V10" s="15">
        <v>13.6</v>
      </c>
      <c r="W10" s="15">
        <v>1194.8</v>
      </c>
      <c r="X10" s="15">
        <v>-6.1</v>
      </c>
      <c r="Y10" s="15">
        <v>12.3</v>
      </c>
      <c r="Z10" s="15">
        <v>1082.5999999999999</v>
      </c>
      <c r="AA10" s="15">
        <v>-2.4</v>
      </c>
      <c r="AB10" s="16">
        <v>11.5</v>
      </c>
      <c r="AC10" s="15">
        <v>1004.8</v>
      </c>
      <c r="AD10" s="16">
        <v>-9.3000000000000007</v>
      </c>
      <c r="AE10" s="20">
        <v>1</v>
      </c>
      <c r="AF10" s="16">
        <v>10.1</v>
      </c>
      <c r="AG10" s="16">
        <v>884.8</v>
      </c>
      <c r="AH10" s="15">
        <v>-3.2</v>
      </c>
      <c r="AI10" s="16">
        <v>9.1999999999999993</v>
      </c>
      <c r="AJ10" s="15">
        <v>798.6</v>
      </c>
      <c r="AK10" s="16">
        <v>-2.1</v>
      </c>
      <c r="AL10" s="15">
        <v>9.1999999999999993</v>
      </c>
      <c r="AM10" s="16">
        <v>792.4</v>
      </c>
      <c r="AN10" s="15">
        <v>2.9</v>
      </c>
    </row>
    <row r="11" spans="1:42" x14ac:dyDescent="0.2">
      <c r="A11" s="20">
        <v>2</v>
      </c>
      <c r="B11" s="15"/>
      <c r="C11" s="86">
        <v>800.8</v>
      </c>
      <c r="D11" s="14"/>
      <c r="E11" s="16"/>
      <c r="F11" s="16"/>
      <c r="G11" s="15"/>
      <c r="H11" s="15"/>
      <c r="I11" s="15">
        <v>908.4</v>
      </c>
      <c r="J11" s="15"/>
      <c r="K11" s="20">
        <v>2</v>
      </c>
      <c r="L11" s="16">
        <v>10.7</v>
      </c>
      <c r="M11" s="16">
        <v>939.6</v>
      </c>
      <c r="N11" s="15">
        <v>1.9</v>
      </c>
      <c r="O11" s="15"/>
      <c r="P11" s="15"/>
      <c r="Q11" s="15"/>
      <c r="R11" s="16">
        <v>12.3</v>
      </c>
      <c r="S11" s="16">
        <v>1078</v>
      </c>
      <c r="T11" s="16">
        <v>19.100000000000001</v>
      </c>
      <c r="U11" s="20">
        <v>2</v>
      </c>
      <c r="V11" s="15">
        <v>13.6</v>
      </c>
      <c r="W11" s="15">
        <v>1191.7</v>
      </c>
      <c r="X11" s="16">
        <v>-3.1</v>
      </c>
      <c r="Y11" s="15"/>
      <c r="Z11" s="86">
        <f>Z10+(Z13-Z10)/3</f>
        <v>1078.3999999999999</v>
      </c>
      <c r="AA11" s="16"/>
      <c r="AB11" s="16">
        <v>11.4</v>
      </c>
      <c r="AC11" s="15">
        <v>999.9</v>
      </c>
      <c r="AD11" s="16">
        <v>-4.9000000000000004</v>
      </c>
      <c r="AE11" s="20">
        <v>2</v>
      </c>
      <c r="AF11" s="15">
        <v>10.1</v>
      </c>
      <c r="AG11" s="16">
        <v>882.4</v>
      </c>
      <c r="AH11" s="16">
        <v>-2.4</v>
      </c>
      <c r="AI11" s="15"/>
      <c r="AJ11" s="82">
        <f>AJ10+(AJ14-AJ10)/4</f>
        <v>797.875</v>
      </c>
      <c r="AK11" s="16"/>
      <c r="AL11" s="15">
        <v>9.1999999999999993</v>
      </c>
      <c r="AM11" s="15">
        <v>796.6</v>
      </c>
      <c r="AN11" s="15">
        <v>4.2</v>
      </c>
    </row>
    <row r="12" spans="1:42" x14ac:dyDescent="0.2">
      <c r="A12" s="20">
        <v>3</v>
      </c>
      <c r="B12" s="15"/>
      <c r="C12" s="86">
        <v>801.4</v>
      </c>
      <c r="D12" s="14"/>
      <c r="E12" s="16"/>
      <c r="F12" s="16"/>
      <c r="G12" s="16"/>
      <c r="H12" s="15">
        <v>10.3</v>
      </c>
      <c r="I12" s="15">
        <v>908.7</v>
      </c>
      <c r="J12" s="16">
        <v>1</v>
      </c>
      <c r="K12" s="20">
        <v>3</v>
      </c>
      <c r="L12" s="16">
        <v>10.8</v>
      </c>
      <c r="M12" s="15">
        <v>942.5</v>
      </c>
      <c r="N12" s="15">
        <v>2.9</v>
      </c>
      <c r="O12" s="15"/>
      <c r="P12" s="15"/>
      <c r="Q12" s="15"/>
      <c r="R12" s="15">
        <v>12.4</v>
      </c>
      <c r="S12" s="16">
        <v>1087.2</v>
      </c>
      <c r="T12" s="15">
        <v>9.1999999999999993</v>
      </c>
      <c r="U12" s="20">
        <v>3</v>
      </c>
      <c r="V12" s="15">
        <v>13.5</v>
      </c>
      <c r="W12" s="16">
        <v>1186.7</v>
      </c>
      <c r="X12" s="16">
        <v>-5</v>
      </c>
      <c r="Y12" s="15"/>
      <c r="Z12" s="87">
        <f>Z11+(Z13-Z11)/3</f>
        <v>1075.5999999999999</v>
      </c>
      <c r="AA12" s="15"/>
      <c r="AB12" s="15">
        <v>11.3</v>
      </c>
      <c r="AC12" s="16">
        <v>992.2</v>
      </c>
      <c r="AD12" s="15">
        <v>-7.7</v>
      </c>
      <c r="AE12" s="20">
        <v>3</v>
      </c>
      <c r="AF12" s="16">
        <v>10</v>
      </c>
      <c r="AG12" s="15">
        <v>879.9</v>
      </c>
      <c r="AH12" s="16">
        <v>-2.5</v>
      </c>
      <c r="AI12" s="15"/>
      <c r="AJ12" s="82">
        <f>AJ11+(AJ14-AJ11)/4</f>
        <v>797.33124999999995</v>
      </c>
      <c r="AK12" s="15"/>
      <c r="AL12" s="15">
        <v>9.3000000000000007</v>
      </c>
      <c r="AM12" s="16">
        <v>802.7</v>
      </c>
      <c r="AN12" s="15">
        <v>6.1</v>
      </c>
    </row>
    <row r="13" spans="1:42" x14ac:dyDescent="0.2">
      <c r="A13" s="20">
        <v>4</v>
      </c>
      <c r="B13" s="15"/>
      <c r="C13" s="86">
        <v>802</v>
      </c>
      <c r="D13" s="14"/>
      <c r="E13" s="16">
        <v>10</v>
      </c>
      <c r="F13" s="16">
        <v>878</v>
      </c>
      <c r="G13" s="16">
        <v>3.8</v>
      </c>
      <c r="H13" s="15">
        <v>10.4</v>
      </c>
      <c r="I13" s="16">
        <v>911</v>
      </c>
      <c r="J13" s="16">
        <v>2.2999999999999998</v>
      </c>
      <c r="K13" s="20">
        <v>4</v>
      </c>
      <c r="L13" s="16">
        <v>10.8</v>
      </c>
      <c r="M13" s="15">
        <v>945.4</v>
      </c>
      <c r="N13" s="15">
        <v>2.9</v>
      </c>
      <c r="O13" s="15">
        <v>10.7</v>
      </c>
      <c r="P13" s="15">
        <v>937.8</v>
      </c>
      <c r="Q13" s="16">
        <v>-1.2</v>
      </c>
      <c r="R13" s="15">
        <v>12.5</v>
      </c>
      <c r="S13" s="16">
        <v>1099.0999999999999</v>
      </c>
      <c r="T13" s="16">
        <v>11.9</v>
      </c>
      <c r="U13" s="20">
        <v>4</v>
      </c>
      <c r="V13" s="15">
        <v>13.5</v>
      </c>
      <c r="W13" s="15">
        <v>1181.8</v>
      </c>
      <c r="X13" s="16">
        <v>-4.9000000000000004</v>
      </c>
      <c r="Y13" s="15">
        <v>12.2</v>
      </c>
      <c r="Z13" s="15">
        <v>1070</v>
      </c>
      <c r="AA13" s="16">
        <v>-12.6</v>
      </c>
      <c r="AB13" s="15">
        <v>11.3</v>
      </c>
      <c r="AC13" s="16">
        <v>987.2</v>
      </c>
      <c r="AD13" s="16">
        <v>-5</v>
      </c>
      <c r="AE13" s="20">
        <v>4</v>
      </c>
      <c r="AF13" s="16"/>
      <c r="AG13" s="82">
        <f>AG12+(AG15-AG12)/3</f>
        <v>878.5333333333333</v>
      </c>
      <c r="AH13" s="16"/>
      <c r="AI13" s="15"/>
      <c r="AJ13" s="82">
        <f>AJ12+(AJ14-AJ12)/4</f>
        <v>796.92343749999998</v>
      </c>
      <c r="AK13" s="15"/>
      <c r="AL13" s="15">
        <v>9.3000000000000007</v>
      </c>
      <c r="AM13" s="16">
        <v>802.5</v>
      </c>
      <c r="AN13" s="15">
        <v>-0.2</v>
      </c>
    </row>
    <row r="14" spans="1:42" x14ac:dyDescent="0.2">
      <c r="A14" s="20">
        <v>5</v>
      </c>
      <c r="B14" s="15"/>
      <c r="C14" s="86">
        <v>802.6</v>
      </c>
      <c r="D14" s="15"/>
      <c r="E14" s="16">
        <v>10</v>
      </c>
      <c r="F14" s="16">
        <v>876.3</v>
      </c>
      <c r="G14" s="15">
        <v>-1.7</v>
      </c>
      <c r="H14" s="15">
        <v>10.4</v>
      </c>
      <c r="I14" s="15">
        <v>909.8</v>
      </c>
      <c r="J14" s="16">
        <v>-1.2</v>
      </c>
      <c r="K14" s="20">
        <v>5</v>
      </c>
      <c r="L14" s="15"/>
      <c r="M14" s="15"/>
      <c r="N14" s="15"/>
      <c r="O14" s="16">
        <v>10.7</v>
      </c>
      <c r="P14" s="16">
        <v>938.7</v>
      </c>
      <c r="Q14" s="16">
        <v>0.9</v>
      </c>
      <c r="R14" s="16">
        <v>12.6</v>
      </c>
      <c r="S14" s="16">
        <v>1106.5999999999999</v>
      </c>
      <c r="T14" s="16">
        <v>7.5</v>
      </c>
      <c r="U14" s="20">
        <v>5</v>
      </c>
      <c r="V14" s="16"/>
      <c r="W14" s="82">
        <f>W13+(W16-W13)/3</f>
        <v>1179.2</v>
      </c>
      <c r="X14" s="15"/>
      <c r="Y14" s="16">
        <v>12.1</v>
      </c>
      <c r="Z14" s="16">
        <v>1063.7</v>
      </c>
      <c r="AA14" s="15">
        <v>-6.3</v>
      </c>
      <c r="AB14" s="15">
        <v>11.2</v>
      </c>
      <c r="AC14" s="15">
        <v>984.6</v>
      </c>
      <c r="AD14" s="16">
        <v>-2.6</v>
      </c>
      <c r="AE14" s="20">
        <v>5</v>
      </c>
      <c r="AF14" s="16"/>
      <c r="AG14" s="82">
        <f>AG13+(AG15-AG13)/3</f>
        <v>877.62222222222215</v>
      </c>
      <c r="AH14" s="15"/>
      <c r="AI14" s="15">
        <v>9.1999999999999993</v>
      </c>
      <c r="AJ14" s="16">
        <v>795.7</v>
      </c>
      <c r="AK14" s="15">
        <v>-2.9</v>
      </c>
      <c r="AL14" s="15">
        <v>9.3000000000000007</v>
      </c>
      <c r="AM14" s="15">
        <v>805.2</v>
      </c>
      <c r="AN14" s="15">
        <v>-2.7</v>
      </c>
    </row>
    <row r="15" spans="1:42" x14ac:dyDescent="0.2">
      <c r="A15" s="20">
        <v>6</v>
      </c>
      <c r="B15" s="15"/>
      <c r="C15" s="87">
        <v>803.1</v>
      </c>
      <c r="D15" s="15"/>
      <c r="E15" s="16">
        <v>10</v>
      </c>
      <c r="F15" s="16">
        <v>877.4</v>
      </c>
      <c r="G15" s="16">
        <v>1.1000000000000001</v>
      </c>
      <c r="H15" s="15">
        <v>10.4</v>
      </c>
      <c r="I15" s="15">
        <v>912.5</v>
      </c>
      <c r="J15" s="16">
        <v>2.7</v>
      </c>
      <c r="K15" s="20">
        <v>6</v>
      </c>
      <c r="L15" s="15"/>
      <c r="M15" s="15"/>
      <c r="N15" s="15"/>
      <c r="O15" s="16">
        <v>10.7</v>
      </c>
      <c r="P15" s="16">
        <v>938.4</v>
      </c>
      <c r="Q15" s="16">
        <v>-0.3</v>
      </c>
      <c r="R15" s="15">
        <v>12.7</v>
      </c>
      <c r="S15" s="16">
        <v>1117.2</v>
      </c>
      <c r="T15" s="16">
        <v>10.6</v>
      </c>
      <c r="U15" s="20">
        <v>6</v>
      </c>
      <c r="V15" s="16"/>
      <c r="W15" s="82">
        <f>W14+(W16-W13)/3</f>
        <v>1176.6000000000001</v>
      </c>
      <c r="X15" s="15"/>
      <c r="Y15" s="15">
        <v>12.1</v>
      </c>
      <c r="Z15" s="16">
        <v>1062.7</v>
      </c>
      <c r="AA15" s="16">
        <v>-1</v>
      </c>
      <c r="AB15" s="16"/>
      <c r="AC15" s="82">
        <f>AC14+(AC17-AC14)/3</f>
        <v>982.1</v>
      </c>
      <c r="AD15" s="16"/>
      <c r="AE15" s="20">
        <v>6</v>
      </c>
      <c r="AF15" s="16">
        <v>10</v>
      </c>
      <c r="AG15" s="16">
        <v>875.8</v>
      </c>
      <c r="AH15" s="15">
        <v>-4.0999999999999996</v>
      </c>
      <c r="AI15" s="15">
        <v>9.1</v>
      </c>
      <c r="AJ15" s="15">
        <v>788.1</v>
      </c>
      <c r="AK15" s="15">
        <v>-7.6</v>
      </c>
      <c r="AL15" s="15"/>
      <c r="AM15" s="82">
        <f>AM14+(AM17-AM14)/3</f>
        <v>805.53333333333342</v>
      </c>
      <c r="AN15" s="15"/>
    </row>
    <row r="16" spans="1:42" x14ac:dyDescent="0.2">
      <c r="A16" s="20">
        <v>7</v>
      </c>
      <c r="B16" s="15"/>
      <c r="C16" s="86">
        <v>803.7</v>
      </c>
      <c r="D16" s="14"/>
      <c r="E16" s="16">
        <v>10.1</v>
      </c>
      <c r="F16" s="16">
        <v>881.2</v>
      </c>
      <c r="G16" s="15">
        <v>3.8</v>
      </c>
      <c r="H16" s="15">
        <v>10.4</v>
      </c>
      <c r="I16" s="16">
        <v>913.6</v>
      </c>
      <c r="J16" s="16">
        <v>1.1000000000000001</v>
      </c>
      <c r="K16" s="20">
        <v>7</v>
      </c>
      <c r="L16" s="15">
        <v>10.8</v>
      </c>
      <c r="M16" s="16">
        <v>946.9</v>
      </c>
      <c r="N16" s="15">
        <v>1.5</v>
      </c>
      <c r="O16" s="16">
        <v>10.6</v>
      </c>
      <c r="P16" s="16">
        <v>935.1</v>
      </c>
      <c r="Q16" s="16">
        <v>-3.3</v>
      </c>
      <c r="R16" s="16">
        <v>12.8</v>
      </c>
      <c r="S16" s="16">
        <v>1128.7</v>
      </c>
      <c r="T16" s="16">
        <v>11.5</v>
      </c>
      <c r="U16" s="20">
        <v>7</v>
      </c>
      <c r="V16" s="15">
        <v>13.4</v>
      </c>
      <c r="W16" s="16">
        <v>1174</v>
      </c>
      <c r="X16" s="15">
        <v>-7.8</v>
      </c>
      <c r="Y16" s="16">
        <v>12</v>
      </c>
      <c r="Z16" s="16">
        <v>1056.8</v>
      </c>
      <c r="AA16" s="15">
        <v>-5.9</v>
      </c>
      <c r="AB16" s="16"/>
      <c r="AC16" s="82">
        <f>AC15+(AC17-AC15)/3</f>
        <v>980.43333333333339</v>
      </c>
      <c r="AD16" s="16"/>
      <c r="AE16" s="20">
        <v>7</v>
      </c>
      <c r="AF16" s="16">
        <v>10</v>
      </c>
      <c r="AG16" s="15">
        <v>874.5</v>
      </c>
      <c r="AH16" s="16">
        <v>-1.3</v>
      </c>
      <c r="AI16" s="16">
        <v>9.1</v>
      </c>
      <c r="AJ16" s="16">
        <v>787</v>
      </c>
      <c r="AK16" s="16">
        <v>-1.1000000000000001</v>
      </c>
      <c r="AL16" s="16"/>
      <c r="AM16" s="82">
        <f>AM15+(AM17-AM15)/3</f>
        <v>805.75555555555559</v>
      </c>
      <c r="AN16" s="16"/>
      <c r="AO16" s="49"/>
      <c r="AP16" s="23"/>
    </row>
    <row r="17" spans="1:40" x14ac:dyDescent="0.2">
      <c r="A17" s="20">
        <v>8</v>
      </c>
      <c r="B17" s="16"/>
      <c r="C17" s="86">
        <v>804.3</v>
      </c>
      <c r="D17" s="15"/>
      <c r="E17" s="16">
        <v>10</v>
      </c>
      <c r="F17" s="16">
        <v>880.6</v>
      </c>
      <c r="G17" s="15">
        <v>-0.6</v>
      </c>
      <c r="H17" s="15"/>
      <c r="I17" s="15"/>
      <c r="J17" s="16"/>
      <c r="K17" s="20">
        <v>8</v>
      </c>
      <c r="L17" s="15">
        <v>10.8</v>
      </c>
      <c r="M17" s="15">
        <v>946.4</v>
      </c>
      <c r="N17" s="15">
        <v>-0.5</v>
      </c>
      <c r="O17" s="16">
        <v>10.6</v>
      </c>
      <c r="P17" s="16">
        <v>935.4</v>
      </c>
      <c r="Q17" s="16">
        <v>0.3</v>
      </c>
      <c r="R17" s="16"/>
      <c r="S17" s="16"/>
      <c r="T17" s="16"/>
      <c r="U17" s="20">
        <v>8</v>
      </c>
      <c r="V17" s="15">
        <v>13.3</v>
      </c>
      <c r="W17" s="16">
        <v>1171.5</v>
      </c>
      <c r="X17" s="16">
        <v>-2.5</v>
      </c>
      <c r="Y17" s="16">
        <v>12</v>
      </c>
      <c r="Z17" s="16">
        <v>1057.5999999999999</v>
      </c>
      <c r="AA17" s="16">
        <v>0.8</v>
      </c>
      <c r="AB17" s="16">
        <v>11.1</v>
      </c>
      <c r="AC17" s="15">
        <v>977.1</v>
      </c>
      <c r="AD17" s="16">
        <v>-8.5</v>
      </c>
      <c r="AE17" s="20">
        <v>8</v>
      </c>
      <c r="AF17" s="16">
        <v>9.9</v>
      </c>
      <c r="AG17" s="16">
        <v>869.7</v>
      </c>
      <c r="AH17" s="15">
        <v>-4.8</v>
      </c>
      <c r="AI17" s="16"/>
      <c r="AJ17" s="82">
        <f>AJ16+(AJ19-AJ16)/3</f>
        <v>786.1</v>
      </c>
      <c r="AK17" s="16"/>
      <c r="AL17" s="16">
        <v>9.3000000000000007</v>
      </c>
      <c r="AM17" s="15">
        <v>806.2</v>
      </c>
      <c r="AN17" s="16">
        <v>1</v>
      </c>
    </row>
    <row r="18" spans="1:40" x14ac:dyDescent="0.2">
      <c r="A18" s="20">
        <v>9</v>
      </c>
      <c r="B18" s="15">
        <v>9.5</v>
      </c>
      <c r="C18" s="16">
        <v>805.4</v>
      </c>
      <c r="D18" s="15">
        <v>5.7</v>
      </c>
      <c r="E18" s="15"/>
      <c r="F18" s="15"/>
      <c r="G18" s="15"/>
      <c r="H18" s="15"/>
      <c r="I18" s="15"/>
      <c r="J18" s="16"/>
      <c r="K18" s="20">
        <v>9</v>
      </c>
      <c r="L18" s="15">
        <v>10.8</v>
      </c>
      <c r="M18" s="16">
        <v>944.6</v>
      </c>
      <c r="N18" s="16">
        <v>-1.8</v>
      </c>
      <c r="O18" s="15"/>
      <c r="P18" s="16">
        <v>935.4</v>
      </c>
      <c r="Q18" s="16"/>
      <c r="R18" s="16">
        <v>13</v>
      </c>
      <c r="S18" s="16">
        <v>1140.5</v>
      </c>
      <c r="T18" s="16">
        <v>11.8</v>
      </c>
      <c r="U18" s="20">
        <v>9</v>
      </c>
      <c r="V18" s="15">
        <v>13.4</v>
      </c>
      <c r="W18" s="16">
        <v>1174.2</v>
      </c>
      <c r="X18" s="15">
        <v>2.7</v>
      </c>
      <c r="Y18" s="16"/>
      <c r="Z18" s="82">
        <f>Z17+(Z20-Z17)/3</f>
        <v>1055.1333333333332</v>
      </c>
      <c r="AA18" s="15"/>
      <c r="AB18" s="16">
        <v>11</v>
      </c>
      <c r="AC18" s="15">
        <v>967.6</v>
      </c>
      <c r="AD18" s="15">
        <v>-9.5</v>
      </c>
      <c r="AE18" s="20">
        <v>9</v>
      </c>
      <c r="AF18" s="16">
        <v>9.9</v>
      </c>
      <c r="AG18" s="16">
        <v>866</v>
      </c>
      <c r="AH18" s="16">
        <v>-3.7</v>
      </c>
      <c r="AI18" s="16"/>
      <c r="AJ18" s="82">
        <f>AJ17+(AJ19-AJ17)/3</f>
        <v>785.5</v>
      </c>
      <c r="AK18" s="16"/>
      <c r="AL18" s="16">
        <v>9.4</v>
      </c>
      <c r="AM18" s="16">
        <v>813.7</v>
      </c>
      <c r="AN18" s="16">
        <v>7.5</v>
      </c>
    </row>
    <row r="19" spans="1:40" x14ac:dyDescent="0.2">
      <c r="A19" s="20">
        <v>10</v>
      </c>
      <c r="B19" s="16">
        <v>9.6</v>
      </c>
      <c r="C19" s="15">
        <v>812.1</v>
      </c>
      <c r="D19" s="16">
        <v>6.7</v>
      </c>
      <c r="E19" s="15"/>
      <c r="F19" s="16"/>
      <c r="G19" s="15"/>
      <c r="H19" s="15"/>
      <c r="I19" s="15"/>
      <c r="J19" s="16"/>
      <c r="K19" s="20">
        <v>10</v>
      </c>
      <c r="L19" s="15">
        <v>10.8</v>
      </c>
      <c r="M19" s="15">
        <v>945.3</v>
      </c>
      <c r="N19" s="15">
        <v>0.7</v>
      </c>
      <c r="O19" s="15"/>
      <c r="P19" s="16">
        <v>935.4</v>
      </c>
      <c r="Q19" s="16"/>
      <c r="R19" s="16">
        <v>13.1</v>
      </c>
      <c r="S19" s="16">
        <v>1155.0999999999999</v>
      </c>
      <c r="T19" s="16">
        <v>14.6</v>
      </c>
      <c r="U19" s="20">
        <v>10</v>
      </c>
      <c r="V19" s="15">
        <v>13.4</v>
      </c>
      <c r="W19" s="16">
        <v>1175.4000000000001</v>
      </c>
      <c r="X19" s="16">
        <v>1.2</v>
      </c>
      <c r="Y19" s="16"/>
      <c r="Z19" s="82">
        <f>Z18+(Z20-Z18)/3</f>
        <v>1053.4888888888888</v>
      </c>
      <c r="AA19" s="16"/>
      <c r="AB19" s="16">
        <v>11</v>
      </c>
      <c r="AC19" s="15">
        <v>964.2</v>
      </c>
      <c r="AD19" s="15">
        <v>-3.4</v>
      </c>
      <c r="AE19" s="20">
        <v>10</v>
      </c>
      <c r="AF19" s="16">
        <v>9.8000000000000007</v>
      </c>
      <c r="AG19" s="16">
        <v>860.8</v>
      </c>
      <c r="AH19" s="16">
        <v>-5.2</v>
      </c>
      <c r="AI19" s="16">
        <v>9</v>
      </c>
      <c r="AJ19" s="16">
        <v>784.3</v>
      </c>
      <c r="AK19" s="16">
        <v>-2.7</v>
      </c>
      <c r="AL19" s="16">
        <v>9.5</v>
      </c>
      <c r="AM19" s="15">
        <v>818.2</v>
      </c>
      <c r="AN19" s="16">
        <v>4.5</v>
      </c>
    </row>
    <row r="20" spans="1:40" x14ac:dyDescent="0.2">
      <c r="A20" s="20">
        <v>11</v>
      </c>
      <c r="B20" s="15">
        <v>9.6</v>
      </c>
      <c r="C20" s="16">
        <v>816.1</v>
      </c>
      <c r="D20" s="16">
        <v>4</v>
      </c>
      <c r="E20" s="15">
        <v>10.1</v>
      </c>
      <c r="F20" s="16">
        <v>883.8</v>
      </c>
      <c r="G20" s="16">
        <v>3.2</v>
      </c>
      <c r="H20" s="15">
        <v>10.4</v>
      </c>
      <c r="I20" s="16">
        <v>916.6</v>
      </c>
      <c r="J20" s="16">
        <v>3</v>
      </c>
      <c r="K20" s="20">
        <v>11</v>
      </c>
      <c r="L20" s="15">
        <v>10.8</v>
      </c>
      <c r="M20" s="15">
        <v>947.4</v>
      </c>
      <c r="N20" s="15">
        <v>2.1</v>
      </c>
      <c r="O20" s="15"/>
      <c r="P20" s="16"/>
      <c r="Q20" s="16"/>
      <c r="R20" s="16">
        <v>13.2</v>
      </c>
      <c r="S20" s="16">
        <v>1162</v>
      </c>
      <c r="T20" s="16">
        <v>6.9</v>
      </c>
      <c r="U20" s="20">
        <v>11</v>
      </c>
      <c r="V20" s="15">
        <v>13.5</v>
      </c>
      <c r="W20" s="15">
        <v>1181.3</v>
      </c>
      <c r="X20" s="15">
        <v>5.9</v>
      </c>
      <c r="Y20" s="16">
        <v>12</v>
      </c>
      <c r="Z20" s="15">
        <v>1050.2</v>
      </c>
      <c r="AA20" s="15">
        <v>-7.4</v>
      </c>
      <c r="AB20" s="16">
        <v>10.9</v>
      </c>
      <c r="AC20" s="16">
        <v>956.8</v>
      </c>
      <c r="AD20" s="15">
        <v>-7.4</v>
      </c>
      <c r="AE20" s="20">
        <v>11</v>
      </c>
      <c r="AF20" s="16"/>
      <c r="AG20" s="82">
        <f>AG19+(AG22-AG19)/3</f>
        <v>860.83333333333326</v>
      </c>
      <c r="AH20" s="16"/>
      <c r="AI20" s="16">
        <v>9</v>
      </c>
      <c r="AJ20" s="16">
        <v>778</v>
      </c>
      <c r="AK20" s="16">
        <v>-6.3</v>
      </c>
      <c r="AL20" s="15">
        <v>9.5</v>
      </c>
      <c r="AM20" s="16">
        <v>820.2</v>
      </c>
      <c r="AN20" s="16">
        <v>2</v>
      </c>
    </row>
    <row r="21" spans="1:40" x14ac:dyDescent="0.2">
      <c r="A21" s="20">
        <v>12</v>
      </c>
      <c r="B21" s="15"/>
      <c r="C21" s="15"/>
      <c r="D21" s="15"/>
      <c r="E21" s="16">
        <v>10.1</v>
      </c>
      <c r="F21" s="15">
        <v>885.3</v>
      </c>
      <c r="G21" s="15">
        <v>1.5</v>
      </c>
      <c r="H21" s="15">
        <v>10.4</v>
      </c>
      <c r="I21" s="16">
        <v>914.7</v>
      </c>
      <c r="J21" s="16">
        <v>-1.9</v>
      </c>
      <c r="K21" s="20">
        <v>12</v>
      </c>
      <c r="L21" s="15"/>
      <c r="M21" s="16"/>
      <c r="N21" s="15"/>
      <c r="O21" s="16">
        <v>10.6</v>
      </c>
      <c r="P21" s="16">
        <v>935.4</v>
      </c>
      <c r="Q21" s="16">
        <v>0</v>
      </c>
      <c r="R21" s="16"/>
      <c r="S21" s="16"/>
      <c r="T21" s="16"/>
      <c r="U21" s="20">
        <v>12</v>
      </c>
      <c r="V21" s="15"/>
      <c r="W21" s="82">
        <f>W20+(W23-W20)/3</f>
        <v>1178.5999999999999</v>
      </c>
      <c r="X21" s="15"/>
      <c r="Y21" s="15">
        <v>11.9</v>
      </c>
      <c r="Z21" s="15">
        <v>1045</v>
      </c>
      <c r="AA21" s="15">
        <v>-5.2</v>
      </c>
      <c r="AB21" s="16">
        <v>10.9</v>
      </c>
      <c r="AC21" s="16">
        <v>953.2</v>
      </c>
      <c r="AD21" s="15">
        <v>-3.6</v>
      </c>
      <c r="AE21" s="20">
        <v>12</v>
      </c>
      <c r="AF21" s="16"/>
      <c r="AG21" s="82">
        <f>AG20+(AG22-AG20)/3</f>
        <v>860.8555555555555</v>
      </c>
      <c r="AH21" s="15"/>
      <c r="AI21" s="16">
        <v>9</v>
      </c>
      <c r="AJ21" s="16">
        <v>777</v>
      </c>
      <c r="AK21" s="16">
        <v>-1</v>
      </c>
      <c r="AL21" s="15">
        <v>9.5</v>
      </c>
      <c r="AM21" s="15">
        <v>821.5</v>
      </c>
      <c r="AN21" s="16">
        <v>1.3</v>
      </c>
    </row>
    <row r="22" spans="1:40" x14ac:dyDescent="0.2">
      <c r="A22" s="20">
        <v>13</v>
      </c>
      <c r="B22" s="15"/>
      <c r="C22" s="15"/>
      <c r="D22" s="15"/>
      <c r="E22" s="16">
        <v>10.1</v>
      </c>
      <c r="F22" s="16">
        <v>888.3</v>
      </c>
      <c r="G22" s="16">
        <v>3</v>
      </c>
      <c r="H22" s="15">
        <v>10.4</v>
      </c>
      <c r="I22" s="16">
        <v>916</v>
      </c>
      <c r="J22" s="16">
        <v>1.3</v>
      </c>
      <c r="K22" s="20">
        <v>13</v>
      </c>
      <c r="L22" s="15"/>
      <c r="M22" s="15"/>
      <c r="N22" s="15"/>
      <c r="O22" s="16">
        <v>10.6</v>
      </c>
      <c r="P22" s="16">
        <f>SUM(P13:P21)</f>
        <v>7491.5999999999985</v>
      </c>
      <c r="Q22" s="16">
        <v>2.7</v>
      </c>
      <c r="R22" s="16"/>
      <c r="S22" s="16"/>
      <c r="T22" s="16"/>
      <c r="U22" s="20">
        <v>13</v>
      </c>
      <c r="V22" s="15"/>
      <c r="W22" s="82">
        <f>W21+(W23-W20)/3</f>
        <v>1175.8999999999999</v>
      </c>
      <c r="X22" s="16"/>
      <c r="Y22" s="15">
        <v>11.9</v>
      </c>
      <c r="Z22" s="15">
        <v>1045</v>
      </c>
      <c r="AA22" s="16">
        <v>0</v>
      </c>
      <c r="AB22" s="16"/>
      <c r="AC22" s="82">
        <f>AC21+(AC24-AC21)/3</f>
        <v>950.4666666666667</v>
      </c>
      <c r="AD22" s="15"/>
      <c r="AE22" s="20">
        <v>13</v>
      </c>
      <c r="AF22" s="16">
        <v>9.8000000000000007</v>
      </c>
      <c r="AG22" s="16">
        <v>860.9</v>
      </c>
      <c r="AH22" s="15">
        <v>0.1</v>
      </c>
      <c r="AI22" s="16">
        <v>8.9</v>
      </c>
      <c r="AJ22" s="16">
        <v>774.5</v>
      </c>
      <c r="AK22" s="16">
        <v>-2.5</v>
      </c>
      <c r="AL22" s="15"/>
      <c r="AM22" s="89">
        <f>AM21+(AM24-AM21)/3</f>
        <v>822.2</v>
      </c>
      <c r="AN22" s="16"/>
    </row>
    <row r="23" spans="1:40" x14ac:dyDescent="0.2">
      <c r="A23" s="20">
        <v>14</v>
      </c>
      <c r="B23" s="15">
        <v>9.6999999999999993</v>
      </c>
      <c r="C23" s="15">
        <v>819.1</v>
      </c>
      <c r="D23" s="16">
        <v>3</v>
      </c>
      <c r="E23" s="16">
        <v>10.1</v>
      </c>
      <c r="F23" s="15">
        <v>889.6</v>
      </c>
      <c r="G23" s="16">
        <v>1.3</v>
      </c>
      <c r="H23" s="15">
        <v>10.4</v>
      </c>
      <c r="I23" s="16">
        <v>916.4</v>
      </c>
      <c r="J23" s="16">
        <v>0.4</v>
      </c>
      <c r="K23" s="20">
        <v>14</v>
      </c>
      <c r="L23" s="15">
        <v>10.8</v>
      </c>
      <c r="M23" s="15">
        <v>949.5</v>
      </c>
      <c r="N23" s="15">
        <v>2.1</v>
      </c>
      <c r="O23" s="16">
        <v>10.6</v>
      </c>
      <c r="P23" s="16">
        <v>934.3</v>
      </c>
      <c r="Q23" s="16">
        <v>-1.6</v>
      </c>
      <c r="R23" s="16"/>
      <c r="S23" s="16"/>
      <c r="T23" s="16"/>
      <c r="U23" s="20">
        <v>14</v>
      </c>
      <c r="V23" s="15">
        <v>13.4</v>
      </c>
      <c r="W23" s="16">
        <v>1173.2</v>
      </c>
      <c r="X23" s="15">
        <v>-8.1</v>
      </c>
      <c r="Y23" s="15">
        <v>11.9</v>
      </c>
      <c r="Z23" s="16">
        <v>1043</v>
      </c>
      <c r="AA23" s="16">
        <v>-2</v>
      </c>
      <c r="AB23" s="16"/>
      <c r="AC23" s="82">
        <f>AC22+(AC24-AC22)/3</f>
        <v>948.6444444444445</v>
      </c>
      <c r="AD23" s="15"/>
      <c r="AE23" s="20">
        <v>14</v>
      </c>
      <c r="AF23" s="16">
        <v>9.8000000000000007</v>
      </c>
      <c r="AG23" s="15">
        <v>861.1</v>
      </c>
      <c r="AH23" s="15">
        <v>0.2</v>
      </c>
      <c r="AI23" s="16">
        <v>8.9</v>
      </c>
      <c r="AJ23" s="16">
        <v>772.2</v>
      </c>
      <c r="AK23" s="16">
        <v>-2.2999999999999998</v>
      </c>
      <c r="AL23" s="16"/>
      <c r="AM23" s="82">
        <f>AM22+(AM24-AM22)/3</f>
        <v>822.66666666666674</v>
      </c>
      <c r="AN23" s="16"/>
    </row>
    <row r="24" spans="1:40" x14ac:dyDescent="0.2">
      <c r="A24" s="20">
        <v>15</v>
      </c>
      <c r="B24" s="16">
        <v>9.6999999999999993</v>
      </c>
      <c r="C24" s="16">
        <v>819.2</v>
      </c>
      <c r="D24" s="16">
        <v>0.1</v>
      </c>
      <c r="E24" s="16">
        <v>10.199999999999999</v>
      </c>
      <c r="F24" s="16">
        <v>892.4</v>
      </c>
      <c r="G24" s="15">
        <v>2.8</v>
      </c>
      <c r="H24" s="16"/>
      <c r="I24" s="15"/>
      <c r="J24" s="16"/>
      <c r="K24" s="20">
        <v>15</v>
      </c>
      <c r="L24" s="15">
        <v>10.8</v>
      </c>
      <c r="M24" s="16">
        <v>947.7</v>
      </c>
      <c r="N24" s="16">
        <v>-1.8</v>
      </c>
      <c r="O24" s="15">
        <v>10.7</v>
      </c>
      <c r="P24" s="16">
        <v>937.6</v>
      </c>
      <c r="Q24" s="16">
        <v>-0.8</v>
      </c>
      <c r="R24" s="16"/>
      <c r="S24" s="16"/>
      <c r="T24" s="16"/>
      <c r="U24" s="20">
        <v>15</v>
      </c>
      <c r="V24" s="16">
        <v>13.2</v>
      </c>
      <c r="W24" s="15">
        <v>1158.5999999999999</v>
      </c>
      <c r="X24" s="15">
        <v>-14.6</v>
      </c>
      <c r="Y24" s="16">
        <v>11.9</v>
      </c>
      <c r="Z24" s="15">
        <v>1042.5</v>
      </c>
      <c r="AA24" s="16">
        <v>-0.5</v>
      </c>
      <c r="AB24" s="16">
        <v>10.8</v>
      </c>
      <c r="AC24" s="16">
        <v>945</v>
      </c>
      <c r="AD24" s="16">
        <v>-8.1999999999999993</v>
      </c>
      <c r="AE24" s="20">
        <v>15</v>
      </c>
      <c r="AF24" s="16">
        <v>9.6999999999999993</v>
      </c>
      <c r="AG24" s="15">
        <v>854.9</v>
      </c>
      <c r="AH24" s="15">
        <v>-6.2</v>
      </c>
      <c r="AI24" s="16"/>
      <c r="AJ24" s="82">
        <f>AJ23+(AJ26-AJ23)/3</f>
        <v>773.16666666666674</v>
      </c>
      <c r="AK24" s="16"/>
      <c r="AL24" s="16">
        <v>9.5</v>
      </c>
      <c r="AM24" s="16">
        <v>823.6</v>
      </c>
      <c r="AN24" s="16">
        <v>2.1</v>
      </c>
    </row>
    <row r="25" spans="1:40" x14ac:dyDescent="0.2">
      <c r="A25" s="20">
        <v>16</v>
      </c>
      <c r="B25" s="16">
        <v>9.6999999999999993</v>
      </c>
      <c r="C25" s="16">
        <v>821.2</v>
      </c>
      <c r="D25" s="16">
        <v>2</v>
      </c>
      <c r="E25" s="15"/>
      <c r="F25" s="16">
        <v>892.4</v>
      </c>
      <c r="G25" s="15"/>
      <c r="H25" s="16"/>
      <c r="I25" s="15"/>
      <c r="J25" s="16"/>
      <c r="K25" s="20">
        <v>16</v>
      </c>
      <c r="L25" s="15">
        <v>10.8</v>
      </c>
      <c r="M25" s="15">
        <v>948.9</v>
      </c>
      <c r="N25" s="15">
        <v>1.2</v>
      </c>
      <c r="O25" s="15">
        <v>10.7</v>
      </c>
      <c r="P25" s="16">
        <v>937.2</v>
      </c>
      <c r="Q25" s="16">
        <v>-0.4</v>
      </c>
      <c r="R25" s="16">
        <v>13.5</v>
      </c>
      <c r="S25" s="16">
        <v>1191</v>
      </c>
      <c r="T25" s="16">
        <v>29</v>
      </c>
      <c r="U25" s="20">
        <v>16</v>
      </c>
      <c r="V25" s="16">
        <v>13.1</v>
      </c>
      <c r="W25" s="16">
        <v>1146.8</v>
      </c>
      <c r="X25" s="15">
        <v>-11.8</v>
      </c>
      <c r="Y25" s="16"/>
      <c r="Z25" s="88">
        <f>Z24+(Z27-Z24)/3</f>
        <v>1041.5666666666666</v>
      </c>
      <c r="AA25" s="16"/>
      <c r="AB25" s="16">
        <v>10.6</v>
      </c>
      <c r="AC25" s="16">
        <v>933.5</v>
      </c>
      <c r="AD25" s="15">
        <v>-11.5</v>
      </c>
      <c r="AE25" s="20">
        <v>16</v>
      </c>
      <c r="AF25" s="16">
        <v>9.6999999999999993</v>
      </c>
      <c r="AG25" s="16">
        <v>849.6</v>
      </c>
      <c r="AH25" s="16">
        <v>-5.3</v>
      </c>
      <c r="AI25" s="16"/>
      <c r="AJ25" s="82">
        <f>AJ24+(AJ26-AJ24)/3</f>
        <v>773.81111111111113</v>
      </c>
      <c r="AK25" s="16"/>
      <c r="AL25" s="16">
        <v>9.6</v>
      </c>
      <c r="AM25" s="16">
        <v>824.5</v>
      </c>
      <c r="AN25" s="16">
        <v>0.9</v>
      </c>
    </row>
    <row r="26" spans="1:40" x14ac:dyDescent="0.2">
      <c r="A26" s="20">
        <v>17</v>
      </c>
      <c r="B26" s="16">
        <v>9.6999999999999993</v>
      </c>
      <c r="C26" s="16">
        <v>822.4</v>
      </c>
      <c r="D26" s="15">
        <v>1.2</v>
      </c>
      <c r="E26" s="15"/>
      <c r="F26" s="16"/>
      <c r="G26" s="15"/>
      <c r="H26" s="16">
        <v>10.5</v>
      </c>
      <c r="I26" s="15">
        <v>922.5</v>
      </c>
      <c r="J26" s="16">
        <v>6.1</v>
      </c>
      <c r="K26" s="20">
        <v>17</v>
      </c>
      <c r="L26" s="15">
        <v>10.8</v>
      </c>
      <c r="M26" s="15">
        <v>946.1</v>
      </c>
      <c r="N26" s="15">
        <v>-2.8</v>
      </c>
      <c r="O26" s="16"/>
      <c r="P26" s="16"/>
      <c r="Q26" s="16"/>
      <c r="R26" s="16">
        <v>13.7</v>
      </c>
      <c r="S26" s="16">
        <v>1200.8</v>
      </c>
      <c r="T26" s="16">
        <v>9.8000000000000007</v>
      </c>
      <c r="U26" s="20">
        <v>17</v>
      </c>
      <c r="V26" s="16">
        <v>13</v>
      </c>
      <c r="W26" s="16">
        <v>1140</v>
      </c>
      <c r="X26" s="16">
        <v>-6.8</v>
      </c>
      <c r="Y26" s="16"/>
      <c r="Z26" s="88">
        <f>Z25+(Z27-Z25)/3</f>
        <v>1040.9444444444443</v>
      </c>
      <c r="AA26" s="16"/>
      <c r="AB26" s="16">
        <v>10.6</v>
      </c>
      <c r="AC26" s="16">
        <v>929.7</v>
      </c>
      <c r="AD26" s="16">
        <v>-3.8</v>
      </c>
      <c r="AE26" s="20">
        <v>17</v>
      </c>
      <c r="AF26" s="16">
        <v>9.6999999999999993</v>
      </c>
      <c r="AG26" s="16">
        <v>849</v>
      </c>
      <c r="AH26" s="15">
        <v>-0.6</v>
      </c>
      <c r="AI26" s="16">
        <v>8.9</v>
      </c>
      <c r="AJ26" s="16">
        <v>775.1</v>
      </c>
      <c r="AK26" s="16">
        <v>2.9</v>
      </c>
      <c r="AL26" s="16">
        <v>9.6</v>
      </c>
      <c r="AM26" s="16">
        <v>828.7</v>
      </c>
      <c r="AN26" s="16">
        <v>4.2</v>
      </c>
    </row>
    <row r="27" spans="1:40" x14ac:dyDescent="0.2">
      <c r="A27" s="20">
        <v>18</v>
      </c>
      <c r="B27" s="15">
        <v>9.8000000000000007</v>
      </c>
      <c r="C27" s="16">
        <v>825.7</v>
      </c>
      <c r="D27" s="15">
        <v>3.3</v>
      </c>
      <c r="E27" s="15">
        <v>10.199999999999999</v>
      </c>
      <c r="F27" s="16">
        <v>893.9</v>
      </c>
      <c r="G27" s="15">
        <v>1.5</v>
      </c>
      <c r="H27" s="16">
        <v>10.5</v>
      </c>
      <c r="I27" s="15">
        <v>924.1</v>
      </c>
      <c r="J27" s="16">
        <v>1.6</v>
      </c>
      <c r="K27" s="20">
        <v>18</v>
      </c>
      <c r="L27" s="15">
        <v>10.7</v>
      </c>
      <c r="M27" s="15">
        <v>944.7</v>
      </c>
      <c r="N27" s="16">
        <v>-1.4</v>
      </c>
      <c r="O27" s="16"/>
      <c r="P27" s="16"/>
      <c r="Q27" s="16"/>
      <c r="R27" s="16">
        <v>13.7</v>
      </c>
      <c r="S27" s="16">
        <v>1203.8</v>
      </c>
      <c r="T27" s="16">
        <v>3</v>
      </c>
      <c r="U27" s="20">
        <v>18</v>
      </c>
      <c r="V27" s="16">
        <v>12.9</v>
      </c>
      <c r="W27" s="15">
        <v>1132.3</v>
      </c>
      <c r="X27" s="15">
        <v>-7.7</v>
      </c>
      <c r="Y27" s="16">
        <v>11.8</v>
      </c>
      <c r="Z27" s="16">
        <v>1039.7</v>
      </c>
      <c r="AA27" s="16">
        <v>-2.8</v>
      </c>
      <c r="AB27" s="16">
        <v>10.5</v>
      </c>
      <c r="AC27" s="16">
        <v>922.5</v>
      </c>
      <c r="AD27" s="16">
        <v>-7.2</v>
      </c>
      <c r="AE27" s="20">
        <v>18</v>
      </c>
      <c r="AF27" s="16"/>
      <c r="AG27" s="82">
        <f>AG26+(AG29-AG26)/3</f>
        <v>848.56666666666672</v>
      </c>
      <c r="AH27" s="15"/>
      <c r="AI27" s="16">
        <v>8.9</v>
      </c>
      <c r="AJ27" s="16">
        <v>775.6</v>
      </c>
      <c r="AK27" s="16">
        <v>0.5</v>
      </c>
      <c r="AL27" s="16">
        <v>9.6</v>
      </c>
      <c r="AM27" s="16">
        <v>830.8</v>
      </c>
      <c r="AN27" s="16">
        <v>2.1</v>
      </c>
    </row>
    <row r="28" spans="1:40" x14ac:dyDescent="0.2">
      <c r="A28" s="20">
        <v>19</v>
      </c>
      <c r="B28" s="15"/>
      <c r="C28" s="16"/>
      <c r="D28" s="16"/>
      <c r="E28" s="15">
        <v>10.199999999999999</v>
      </c>
      <c r="F28" s="16">
        <v>893.9</v>
      </c>
      <c r="G28" s="16">
        <v>0</v>
      </c>
      <c r="H28" s="16">
        <v>10.5</v>
      </c>
      <c r="I28" s="15">
        <v>923.6</v>
      </c>
      <c r="J28" s="16">
        <v>-0.5</v>
      </c>
      <c r="K28" s="20">
        <v>19</v>
      </c>
      <c r="L28" s="15"/>
      <c r="M28" s="16"/>
      <c r="N28" s="15"/>
      <c r="O28" s="16">
        <v>10.8</v>
      </c>
      <c r="P28" s="16">
        <v>947.9</v>
      </c>
      <c r="Q28" s="16">
        <v>10.7</v>
      </c>
      <c r="R28" s="16">
        <v>13.8</v>
      </c>
      <c r="S28" s="16">
        <v>1209.3</v>
      </c>
      <c r="T28" s="16">
        <v>5.5</v>
      </c>
      <c r="U28" s="20">
        <v>19</v>
      </c>
      <c r="V28" s="16"/>
      <c r="W28" s="82">
        <f>W27+(W30-W27)/3</f>
        <v>1127.7666666666667</v>
      </c>
      <c r="X28" s="15"/>
      <c r="Y28" s="16">
        <v>11.8</v>
      </c>
      <c r="Z28" s="16">
        <v>1039.8</v>
      </c>
      <c r="AA28" s="16">
        <v>0.1</v>
      </c>
      <c r="AB28" s="16">
        <v>10.5</v>
      </c>
      <c r="AC28" s="16">
        <v>920.5</v>
      </c>
      <c r="AD28" s="16">
        <v>-2</v>
      </c>
      <c r="AE28" s="20">
        <v>19</v>
      </c>
      <c r="AF28" s="16"/>
      <c r="AG28" s="82">
        <f>AG27+(AG29-AG27)/3</f>
        <v>848.27777777777783</v>
      </c>
      <c r="AH28" s="16"/>
      <c r="AI28" s="16">
        <v>8.9</v>
      </c>
      <c r="AJ28" s="16">
        <v>773.7</v>
      </c>
      <c r="AK28" s="16">
        <v>-1.9</v>
      </c>
      <c r="AL28" s="16">
        <v>9.6</v>
      </c>
      <c r="AM28" s="16">
        <v>829.4</v>
      </c>
      <c r="AN28" s="16">
        <v>-1.4</v>
      </c>
    </row>
    <row r="29" spans="1:40" x14ac:dyDescent="0.2">
      <c r="A29" s="20">
        <v>20</v>
      </c>
      <c r="B29" s="16"/>
      <c r="C29" s="16"/>
      <c r="D29" s="15"/>
      <c r="E29" s="15">
        <v>10.199999999999999</v>
      </c>
      <c r="F29" s="16">
        <v>895.5</v>
      </c>
      <c r="G29" s="15">
        <v>1.6</v>
      </c>
      <c r="H29" s="15">
        <v>10.5</v>
      </c>
      <c r="I29" s="16">
        <v>924.5</v>
      </c>
      <c r="J29" s="16">
        <v>0.9</v>
      </c>
      <c r="K29" s="20">
        <v>20</v>
      </c>
      <c r="L29" s="15"/>
      <c r="M29" s="15"/>
      <c r="N29" s="15"/>
      <c r="O29" s="16">
        <v>10.9</v>
      </c>
      <c r="P29" s="16">
        <v>957.4</v>
      </c>
      <c r="Q29" s="16">
        <v>9.5</v>
      </c>
      <c r="R29" s="16">
        <v>13.8</v>
      </c>
      <c r="S29" s="16">
        <v>1212.7</v>
      </c>
      <c r="T29" s="16">
        <v>3.4</v>
      </c>
      <c r="U29" s="20">
        <v>20</v>
      </c>
      <c r="V29" s="15"/>
      <c r="W29" s="82">
        <f>W28+(W30-W27)/3</f>
        <v>1123.2333333333333</v>
      </c>
      <c r="X29" s="16"/>
      <c r="Y29" s="16">
        <v>11.8</v>
      </c>
      <c r="Z29" s="15">
        <v>1037.9000000000001</v>
      </c>
      <c r="AA29" s="15">
        <v>-1.9</v>
      </c>
      <c r="AB29" s="16"/>
      <c r="AC29" s="82">
        <f>AC28+(AC31-AC28)/3</f>
        <v>917.23333333333335</v>
      </c>
      <c r="AD29" s="16"/>
      <c r="AE29" s="20">
        <v>20</v>
      </c>
      <c r="AF29" s="16">
        <v>9.6999999999999993</v>
      </c>
      <c r="AG29" s="15">
        <v>847.7</v>
      </c>
      <c r="AH29" s="15">
        <v>-1.3</v>
      </c>
      <c r="AI29" s="16">
        <v>8.9</v>
      </c>
      <c r="AJ29" s="16">
        <v>773.9</v>
      </c>
      <c r="AK29" s="16">
        <v>0.2</v>
      </c>
      <c r="AL29" s="16"/>
      <c r="AM29" s="82">
        <f>AM28+(AM31-AM28)/3</f>
        <v>830.0333333333333</v>
      </c>
      <c r="AN29" s="15"/>
    </row>
    <row r="30" spans="1:40" x14ac:dyDescent="0.2">
      <c r="A30" s="20">
        <v>21</v>
      </c>
      <c r="B30" s="16">
        <v>9.8000000000000007</v>
      </c>
      <c r="C30" s="16">
        <v>829.2</v>
      </c>
      <c r="D30" s="16">
        <v>3.5</v>
      </c>
      <c r="E30" s="15">
        <v>10.199999999999999</v>
      </c>
      <c r="F30" s="16">
        <v>895.5</v>
      </c>
      <c r="G30" s="16">
        <v>0</v>
      </c>
      <c r="H30" s="16">
        <v>10.5</v>
      </c>
      <c r="I30" s="16">
        <v>926.7</v>
      </c>
      <c r="J30" s="16">
        <v>2.2000000000000002</v>
      </c>
      <c r="K30" s="20">
        <v>21</v>
      </c>
      <c r="L30" s="15">
        <v>10.7</v>
      </c>
      <c r="M30" s="15">
        <v>942.6</v>
      </c>
      <c r="N30" s="15">
        <v>-2.1</v>
      </c>
      <c r="O30" s="16">
        <v>11</v>
      </c>
      <c r="P30" s="16">
        <v>965.4</v>
      </c>
      <c r="Q30" s="16">
        <v>8</v>
      </c>
      <c r="R30" s="16"/>
      <c r="S30" s="16"/>
      <c r="T30" s="16"/>
      <c r="U30" s="20">
        <v>21</v>
      </c>
      <c r="V30" s="15">
        <v>12.7</v>
      </c>
      <c r="W30" s="16">
        <v>1118.7</v>
      </c>
      <c r="X30" s="15">
        <v>-13.6</v>
      </c>
      <c r="Y30" s="15">
        <v>11.8</v>
      </c>
      <c r="Z30" s="16">
        <v>1034.8</v>
      </c>
      <c r="AA30" s="15">
        <v>-3.1</v>
      </c>
      <c r="AB30" s="16"/>
      <c r="AC30" s="82">
        <f>AC29+(AC31-AC29)/3</f>
        <v>915.05555555555554</v>
      </c>
      <c r="AD30" s="16"/>
      <c r="AE30" s="20">
        <v>21</v>
      </c>
      <c r="AF30" s="16">
        <v>9.6</v>
      </c>
      <c r="AG30" s="15">
        <v>840.8</v>
      </c>
      <c r="AH30" s="15">
        <v>-6.9</v>
      </c>
      <c r="AI30" s="16">
        <v>9</v>
      </c>
      <c r="AJ30" s="16">
        <v>776</v>
      </c>
      <c r="AK30" s="16">
        <v>2.1</v>
      </c>
      <c r="AL30" s="16"/>
      <c r="AM30" s="82">
        <f>AM29+(AM31-AM29)/3</f>
        <v>830.45555555555552</v>
      </c>
      <c r="AN30" s="15"/>
    </row>
    <row r="31" spans="1:40" x14ac:dyDescent="0.2">
      <c r="A31" s="20">
        <v>22</v>
      </c>
      <c r="B31" s="15">
        <v>9.6999999999999993</v>
      </c>
      <c r="C31" s="15">
        <v>852.5</v>
      </c>
      <c r="D31" s="16">
        <v>0.1</v>
      </c>
      <c r="E31" s="15">
        <v>10.199999999999999</v>
      </c>
      <c r="F31" s="15">
        <v>897.2</v>
      </c>
      <c r="G31" s="15">
        <v>1.7</v>
      </c>
      <c r="H31" s="16"/>
      <c r="I31" s="16"/>
      <c r="J31" s="16"/>
      <c r="K31" s="20">
        <v>22</v>
      </c>
      <c r="L31" s="15">
        <v>10.7</v>
      </c>
      <c r="M31" s="16">
        <v>944.9</v>
      </c>
      <c r="N31" s="15">
        <v>2.2999999999999998</v>
      </c>
      <c r="O31" s="16">
        <v>11.1</v>
      </c>
      <c r="P31" s="16">
        <v>974.9</v>
      </c>
      <c r="Q31" s="16">
        <v>9.5</v>
      </c>
      <c r="R31" s="16"/>
      <c r="S31" s="16"/>
      <c r="T31" s="16"/>
      <c r="U31" s="20">
        <v>22</v>
      </c>
      <c r="V31" s="15">
        <v>12.7</v>
      </c>
      <c r="W31" s="15">
        <v>1113.3</v>
      </c>
      <c r="X31" s="15">
        <v>-5.4</v>
      </c>
      <c r="Y31" s="15">
        <v>11.7</v>
      </c>
      <c r="Z31" s="15">
        <v>1030.9000000000001</v>
      </c>
      <c r="AA31" s="15">
        <v>-3.9</v>
      </c>
      <c r="AB31" s="16">
        <v>10.4</v>
      </c>
      <c r="AC31" s="16">
        <v>910.7</v>
      </c>
      <c r="AD31" s="16">
        <v>-9.8000000000000007</v>
      </c>
      <c r="AE31" s="20">
        <v>22</v>
      </c>
      <c r="AF31" s="16">
        <v>9.5</v>
      </c>
      <c r="AG31" s="15">
        <v>833.3</v>
      </c>
      <c r="AH31" s="15">
        <v>-7.5</v>
      </c>
      <c r="AI31" s="16"/>
      <c r="AJ31" s="82">
        <f>AJ30+(AJ33-AJ30)/3</f>
        <v>777</v>
      </c>
      <c r="AK31" s="16"/>
      <c r="AL31" s="16">
        <v>9.6</v>
      </c>
      <c r="AM31" s="16">
        <v>831.3</v>
      </c>
      <c r="AN31" s="15">
        <v>1.9</v>
      </c>
    </row>
    <row r="32" spans="1:40" x14ac:dyDescent="0.2">
      <c r="A32" s="20">
        <v>23</v>
      </c>
      <c r="B32" s="15">
        <v>9.6999999999999993</v>
      </c>
      <c r="C32" s="15">
        <v>853.3</v>
      </c>
      <c r="D32" s="15">
        <v>0.8</v>
      </c>
      <c r="E32" s="15"/>
      <c r="F32" s="16"/>
      <c r="G32" s="15"/>
      <c r="H32" s="16"/>
      <c r="I32" s="15"/>
      <c r="J32" s="16"/>
      <c r="K32" s="20">
        <v>23</v>
      </c>
      <c r="L32" s="15">
        <v>10.8</v>
      </c>
      <c r="M32" s="15">
        <v>946.5</v>
      </c>
      <c r="N32" s="15">
        <v>1.6</v>
      </c>
      <c r="O32" s="16">
        <v>11.2</v>
      </c>
      <c r="P32" s="16">
        <v>986.9</v>
      </c>
      <c r="Q32" s="16">
        <v>12</v>
      </c>
      <c r="R32" s="16">
        <v>13.8</v>
      </c>
      <c r="S32" s="16">
        <v>1210.0999999999999</v>
      </c>
      <c r="T32" s="16">
        <v>-2.6</v>
      </c>
      <c r="U32" s="20">
        <v>23</v>
      </c>
      <c r="V32" s="15">
        <v>12.6</v>
      </c>
      <c r="W32" s="16">
        <v>1107.9000000000001</v>
      </c>
      <c r="X32" s="16">
        <v>-5.4</v>
      </c>
      <c r="Y32" s="16"/>
      <c r="Z32" s="88">
        <f>Z31+(Z34-Z31)/3</f>
        <v>1029.0666666666668</v>
      </c>
      <c r="AA32" s="15"/>
      <c r="AB32" s="16">
        <v>10.3</v>
      </c>
      <c r="AC32" s="16">
        <v>903.2</v>
      </c>
      <c r="AD32" s="16">
        <v>-7.5</v>
      </c>
      <c r="AE32" s="20">
        <v>23</v>
      </c>
      <c r="AF32" s="16">
        <v>9.4</v>
      </c>
      <c r="AG32" s="16">
        <v>826.1</v>
      </c>
      <c r="AH32" s="15">
        <v>-7.2</v>
      </c>
      <c r="AI32" s="16"/>
      <c r="AJ32" s="82">
        <f>AJ31+(AJ33-AJ31)/3</f>
        <v>777.66666666666663</v>
      </c>
      <c r="AK32" s="16"/>
      <c r="AL32" s="16">
        <v>9.6999999999999993</v>
      </c>
      <c r="AM32" s="16">
        <v>834.3</v>
      </c>
      <c r="AN32" s="16">
        <v>3</v>
      </c>
    </row>
    <row r="33" spans="1:40" x14ac:dyDescent="0.2">
      <c r="A33" s="20">
        <v>24</v>
      </c>
      <c r="B33" s="16">
        <v>9.8000000000000007</v>
      </c>
      <c r="C33" s="16">
        <v>857.6</v>
      </c>
      <c r="D33" s="15">
        <v>4.3</v>
      </c>
      <c r="E33" s="15"/>
      <c r="F33" s="15"/>
      <c r="G33" s="15"/>
      <c r="H33" s="15">
        <v>10.7</v>
      </c>
      <c r="I33" s="15">
        <v>936.2</v>
      </c>
      <c r="J33" s="16">
        <v>9.5</v>
      </c>
      <c r="K33" s="20">
        <v>24</v>
      </c>
      <c r="L33" s="15">
        <v>10.7</v>
      </c>
      <c r="M33" s="15">
        <v>943.5</v>
      </c>
      <c r="N33" s="16">
        <v>-3</v>
      </c>
      <c r="O33" s="16"/>
      <c r="P33" s="16"/>
      <c r="Q33" s="16"/>
      <c r="R33" s="16">
        <v>13.7</v>
      </c>
      <c r="S33" s="16">
        <v>1205.5</v>
      </c>
      <c r="T33" s="16">
        <v>-4.5999999999999996</v>
      </c>
      <c r="U33" s="20">
        <v>24</v>
      </c>
      <c r="V33" s="16">
        <v>12.5</v>
      </c>
      <c r="W33" s="16">
        <v>1101.5</v>
      </c>
      <c r="X33" s="15">
        <v>-6.4</v>
      </c>
      <c r="Y33" s="15"/>
      <c r="Z33" s="88">
        <f>Z32+(Z34-Z32)/3</f>
        <v>1027.8444444444447</v>
      </c>
      <c r="AA33" s="15"/>
      <c r="AB33" s="15">
        <v>10.3</v>
      </c>
      <c r="AC33" s="15">
        <v>899</v>
      </c>
      <c r="AD33" s="16">
        <v>-4.2</v>
      </c>
      <c r="AE33" s="20">
        <v>24</v>
      </c>
      <c r="AF33" s="15">
        <v>9.4</v>
      </c>
      <c r="AG33" s="16">
        <v>821.5</v>
      </c>
      <c r="AH33" s="15">
        <v>-4.5999999999999996</v>
      </c>
      <c r="AI33" s="16">
        <v>9</v>
      </c>
      <c r="AJ33" s="16">
        <v>779</v>
      </c>
      <c r="AK33" s="16">
        <v>3</v>
      </c>
      <c r="AL33" s="16">
        <v>9.6999999999999993</v>
      </c>
      <c r="AM33" s="16">
        <v>833.8</v>
      </c>
      <c r="AN33" s="15">
        <v>-0.5</v>
      </c>
    </row>
    <row r="34" spans="1:40" x14ac:dyDescent="0.2">
      <c r="A34" s="20">
        <v>25</v>
      </c>
      <c r="B34" s="15">
        <v>9.8000000000000007</v>
      </c>
      <c r="C34" s="16">
        <v>860</v>
      </c>
      <c r="D34" s="15">
        <v>2.4</v>
      </c>
      <c r="E34" s="15"/>
      <c r="F34" s="16"/>
      <c r="G34" s="15"/>
      <c r="H34" s="15">
        <v>10.6</v>
      </c>
      <c r="I34" s="16">
        <v>934.9</v>
      </c>
      <c r="J34" s="16">
        <v>-1.3</v>
      </c>
      <c r="K34" s="20">
        <v>25</v>
      </c>
      <c r="L34" s="15">
        <v>10.7</v>
      </c>
      <c r="M34" s="16">
        <v>944.4</v>
      </c>
      <c r="N34" s="15">
        <v>0.9</v>
      </c>
      <c r="O34" s="16"/>
      <c r="P34" s="16"/>
      <c r="Q34" s="16"/>
      <c r="R34" s="16">
        <v>13.8</v>
      </c>
      <c r="S34" s="16">
        <v>1208.3</v>
      </c>
      <c r="T34" s="16">
        <v>2.8</v>
      </c>
      <c r="U34" s="20">
        <v>25</v>
      </c>
      <c r="V34" s="16">
        <v>12.5</v>
      </c>
      <c r="W34" s="15">
        <v>1099.9000000000001</v>
      </c>
      <c r="X34" s="16">
        <v>-1.6</v>
      </c>
      <c r="Y34" s="15">
        <v>11.7</v>
      </c>
      <c r="Z34" s="15">
        <v>1025.4000000000001</v>
      </c>
      <c r="AA34" s="15">
        <v>-5.5</v>
      </c>
      <c r="AB34" s="16">
        <v>10.199999999999999</v>
      </c>
      <c r="AC34" s="16">
        <v>896.2</v>
      </c>
      <c r="AD34" s="16">
        <v>-2.8</v>
      </c>
      <c r="AE34" s="20">
        <v>25</v>
      </c>
      <c r="AF34" s="15"/>
      <c r="AG34" s="82">
        <f>AG33+(AG36-AG33)/3</f>
        <v>820.56666666666672</v>
      </c>
      <c r="AH34" s="16"/>
      <c r="AI34" s="16">
        <v>9</v>
      </c>
      <c r="AJ34" s="16">
        <v>781.5</v>
      </c>
      <c r="AK34" s="16">
        <v>2.5</v>
      </c>
      <c r="AL34" s="16">
        <v>9.6999999999999993</v>
      </c>
      <c r="AM34" s="16">
        <v>834.9</v>
      </c>
      <c r="AN34" s="16">
        <v>1.1000000000000001</v>
      </c>
    </row>
    <row r="35" spans="1:40" x14ac:dyDescent="0.2">
      <c r="A35" s="20">
        <v>26</v>
      </c>
      <c r="B35" s="15"/>
      <c r="C35" s="16"/>
      <c r="D35" s="16"/>
      <c r="E35" s="15">
        <v>10.3</v>
      </c>
      <c r="F35" s="16">
        <v>902.2</v>
      </c>
      <c r="G35" s="16">
        <v>5</v>
      </c>
      <c r="H35" s="16">
        <v>10.7</v>
      </c>
      <c r="I35" s="15">
        <v>937.3</v>
      </c>
      <c r="J35" s="16">
        <v>2.4</v>
      </c>
      <c r="K35" s="20">
        <v>26</v>
      </c>
      <c r="L35" s="15"/>
      <c r="M35" s="15"/>
      <c r="N35" s="15"/>
      <c r="O35" s="15">
        <v>11.5</v>
      </c>
      <c r="P35" s="16">
        <v>1011.1</v>
      </c>
      <c r="Q35" s="16">
        <v>24.2</v>
      </c>
      <c r="R35" s="16">
        <v>13.7</v>
      </c>
      <c r="S35" s="16">
        <v>1202.7</v>
      </c>
      <c r="T35" s="16">
        <v>-5.6</v>
      </c>
      <c r="U35" s="20">
        <v>26</v>
      </c>
      <c r="V35" s="15"/>
      <c r="W35" s="82">
        <f>W34+(W37-W34)/3</f>
        <v>1097.3</v>
      </c>
      <c r="X35" s="16"/>
      <c r="Y35" s="15">
        <v>11.6</v>
      </c>
      <c r="Z35" s="16">
        <v>1020.7</v>
      </c>
      <c r="AA35" s="16">
        <v>-4.5</v>
      </c>
      <c r="AB35" s="16">
        <v>10.199999999999999</v>
      </c>
      <c r="AC35" s="15">
        <v>891.9</v>
      </c>
      <c r="AD35" s="16">
        <v>-4.3</v>
      </c>
      <c r="AE35" s="20">
        <v>26</v>
      </c>
      <c r="AF35" s="15"/>
      <c r="AG35" s="82">
        <f>AG34+(AG36-AG34)/3</f>
        <v>819.94444444444446</v>
      </c>
      <c r="AH35" s="15"/>
      <c r="AI35" s="16">
        <v>9.1</v>
      </c>
      <c r="AJ35" s="16">
        <v>783.3</v>
      </c>
      <c r="AK35" s="16">
        <v>1.8</v>
      </c>
      <c r="AL35" s="16">
        <v>9.6999999999999993</v>
      </c>
      <c r="AM35" s="16">
        <v>835.5</v>
      </c>
      <c r="AN35" s="15">
        <v>0.6</v>
      </c>
    </row>
    <row r="36" spans="1:40" x14ac:dyDescent="0.2">
      <c r="A36" s="20">
        <v>27</v>
      </c>
      <c r="B36" s="16"/>
      <c r="C36" s="16"/>
      <c r="D36" s="15"/>
      <c r="E36" s="15">
        <v>10.3</v>
      </c>
      <c r="F36" s="16">
        <v>904</v>
      </c>
      <c r="G36" s="16">
        <v>1.8</v>
      </c>
      <c r="H36" s="16">
        <v>10.6</v>
      </c>
      <c r="I36" s="15">
        <v>935.1</v>
      </c>
      <c r="J36" s="16">
        <v>-2.2000000000000002</v>
      </c>
      <c r="K36" s="20">
        <v>27</v>
      </c>
      <c r="L36" s="15"/>
      <c r="M36" s="15"/>
      <c r="N36" s="15"/>
      <c r="O36" s="15">
        <v>11.6</v>
      </c>
      <c r="P36" s="16">
        <v>1022.9</v>
      </c>
      <c r="Q36" s="16">
        <v>11.8</v>
      </c>
      <c r="R36" s="16">
        <v>13.7</v>
      </c>
      <c r="S36" s="16">
        <v>1205.5</v>
      </c>
      <c r="T36" s="16">
        <v>2.8</v>
      </c>
      <c r="U36" s="20">
        <v>27</v>
      </c>
      <c r="V36" s="15"/>
      <c r="W36" s="82">
        <f>W35+(W37-W34)/3</f>
        <v>1094.6999999999998</v>
      </c>
      <c r="X36" s="15"/>
      <c r="Y36" s="15">
        <v>11.6</v>
      </c>
      <c r="Z36" s="15">
        <v>1018.5</v>
      </c>
      <c r="AA36" s="15">
        <v>-2.2000000000000002</v>
      </c>
      <c r="AB36" s="16"/>
      <c r="AC36" s="82">
        <f>AC35+(AC38-AC35)/3</f>
        <v>890.6</v>
      </c>
      <c r="AD36" s="16"/>
      <c r="AE36" s="20">
        <v>27</v>
      </c>
      <c r="AF36" s="15">
        <v>9.3000000000000007</v>
      </c>
      <c r="AG36" s="16">
        <v>818.7</v>
      </c>
      <c r="AH36" s="15">
        <v>-2.8</v>
      </c>
      <c r="AI36" s="16">
        <v>9.1</v>
      </c>
      <c r="AJ36" s="16">
        <v>786.5</v>
      </c>
      <c r="AK36" s="16">
        <v>3.2</v>
      </c>
      <c r="AL36" s="16"/>
      <c r="AM36" s="82">
        <f>AM35+(AM38-AM35)/3</f>
        <v>836.7</v>
      </c>
      <c r="AN36" s="16"/>
    </row>
    <row r="37" spans="1:40" x14ac:dyDescent="0.2">
      <c r="A37" s="20">
        <v>28</v>
      </c>
      <c r="B37" s="15">
        <v>9.9</v>
      </c>
      <c r="C37" s="16">
        <v>865.6</v>
      </c>
      <c r="D37" s="16">
        <v>5.6</v>
      </c>
      <c r="E37" s="15">
        <v>10.3</v>
      </c>
      <c r="F37" s="15">
        <v>906.8</v>
      </c>
      <c r="G37" s="16">
        <v>2.8</v>
      </c>
      <c r="H37" s="16">
        <v>10.7</v>
      </c>
      <c r="I37" s="16">
        <v>937.4</v>
      </c>
      <c r="J37" s="16">
        <v>2.2999999999999998</v>
      </c>
      <c r="K37" s="20">
        <v>28</v>
      </c>
      <c r="L37" s="15">
        <v>10.7</v>
      </c>
      <c r="M37" s="16">
        <v>943.4</v>
      </c>
      <c r="N37" s="16">
        <v>-1</v>
      </c>
      <c r="O37" s="15">
        <v>11.8</v>
      </c>
      <c r="P37" s="16">
        <v>1037.5</v>
      </c>
      <c r="Q37" s="16">
        <v>14.6</v>
      </c>
      <c r="R37" s="16"/>
      <c r="S37" s="16"/>
      <c r="T37" s="16"/>
      <c r="U37" s="20">
        <v>28</v>
      </c>
      <c r="V37" s="15">
        <v>12.4</v>
      </c>
      <c r="W37" s="15">
        <v>1092.0999999999999</v>
      </c>
      <c r="X37" s="15">
        <v>-7.8</v>
      </c>
      <c r="Y37" s="15">
        <v>11.6</v>
      </c>
      <c r="Z37" s="16">
        <v>1015.1</v>
      </c>
      <c r="AA37" s="15">
        <v>-3.4</v>
      </c>
      <c r="AB37" s="16"/>
      <c r="AC37" s="82">
        <f>AC36+(AC38-AC36)/3</f>
        <v>889.73333333333335</v>
      </c>
      <c r="AD37" s="16"/>
      <c r="AE37" s="20">
        <v>28</v>
      </c>
      <c r="AF37" s="15">
        <v>9.3000000000000007</v>
      </c>
      <c r="AG37" s="16">
        <v>816</v>
      </c>
      <c r="AH37" s="15">
        <v>-2.7</v>
      </c>
      <c r="AI37" s="16">
        <v>9.1999999999999993</v>
      </c>
      <c r="AJ37" s="16">
        <v>789.5</v>
      </c>
      <c r="AK37" s="16">
        <v>3</v>
      </c>
      <c r="AL37" s="15"/>
      <c r="AM37" s="82">
        <f>AM36+(AM38-AM36)/3</f>
        <v>837.5</v>
      </c>
      <c r="AN37" s="15"/>
    </row>
    <row r="38" spans="1:40" x14ac:dyDescent="0.2">
      <c r="A38" s="20">
        <v>29</v>
      </c>
      <c r="B38" s="15">
        <v>9.9</v>
      </c>
      <c r="C38" s="16">
        <v>867.8</v>
      </c>
      <c r="D38" s="15">
        <v>2.2000000000000002</v>
      </c>
      <c r="E38" s="15">
        <v>10.3</v>
      </c>
      <c r="F38" s="15">
        <v>907.7</v>
      </c>
      <c r="G38" s="16">
        <v>0.9</v>
      </c>
      <c r="H38" s="15"/>
      <c r="I38" s="15"/>
      <c r="J38" s="16"/>
      <c r="K38" s="20">
        <v>29</v>
      </c>
      <c r="L38" s="15">
        <v>10.7</v>
      </c>
      <c r="M38" s="16">
        <v>940.5</v>
      </c>
      <c r="N38" s="15">
        <v>-2.9</v>
      </c>
      <c r="O38" s="15">
        <v>11.9</v>
      </c>
      <c r="P38" s="16">
        <v>1048.3</v>
      </c>
      <c r="Q38" s="16">
        <v>10.8</v>
      </c>
      <c r="R38" s="16"/>
      <c r="S38" s="16"/>
      <c r="T38" s="16"/>
      <c r="U38" s="20">
        <v>29</v>
      </c>
      <c r="V38" s="15">
        <v>12.4</v>
      </c>
      <c r="W38" s="15">
        <v>1089.9000000000001</v>
      </c>
      <c r="X38" s="16">
        <v>-2.2000000000000002</v>
      </c>
      <c r="Y38" s="15">
        <v>11.6</v>
      </c>
      <c r="Z38" s="16">
        <v>1014.1</v>
      </c>
      <c r="AA38" s="16">
        <v>-1</v>
      </c>
      <c r="AB38" s="15">
        <v>10.1</v>
      </c>
      <c r="AC38" s="16">
        <v>888</v>
      </c>
      <c r="AD38" s="15">
        <v>-3.9</v>
      </c>
      <c r="AE38" s="20">
        <v>29</v>
      </c>
      <c r="AF38" s="15">
        <v>9.3000000000000007</v>
      </c>
      <c r="AG38" s="16">
        <v>811.2</v>
      </c>
      <c r="AH38" s="15">
        <v>-4.8</v>
      </c>
      <c r="AI38" s="16"/>
      <c r="AJ38" s="82">
        <f>AJ37+(AM10-AJ37)/3</f>
        <v>790.4666666666667</v>
      </c>
      <c r="AK38" s="16"/>
      <c r="AL38" s="15">
        <v>9.6999999999999993</v>
      </c>
      <c r="AM38" s="16">
        <v>839.1</v>
      </c>
      <c r="AN38" s="15">
        <v>3.6</v>
      </c>
    </row>
    <row r="39" spans="1:40" x14ac:dyDescent="0.2">
      <c r="A39" s="20">
        <v>30</v>
      </c>
      <c r="B39" s="16">
        <v>9.9</v>
      </c>
      <c r="C39" s="15">
        <v>869.5</v>
      </c>
      <c r="D39" s="15">
        <v>1.7</v>
      </c>
      <c r="E39" s="15"/>
      <c r="F39" s="15"/>
      <c r="G39" s="16"/>
      <c r="H39" s="15"/>
      <c r="I39" s="16"/>
      <c r="J39" s="16"/>
      <c r="K39" s="20">
        <v>30</v>
      </c>
      <c r="L39" s="15">
        <v>10.7</v>
      </c>
      <c r="M39" s="16">
        <v>939</v>
      </c>
      <c r="N39" s="15">
        <v>-1.5</v>
      </c>
      <c r="O39" s="16">
        <v>12</v>
      </c>
      <c r="P39" s="16">
        <v>1058.9000000000001</v>
      </c>
      <c r="Q39" s="16">
        <v>10.6</v>
      </c>
      <c r="R39" s="16">
        <v>13.7</v>
      </c>
      <c r="S39" s="16">
        <v>1200.9000000000001</v>
      </c>
      <c r="T39" s="16">
        <v>-4.5999999999999996</v>
      </c>
      <c r="U39" s="20">
        <v>30</v>
      </c>
      <c r="V39" s="15">
        <v>12.4</v>
      </c>
      <c r="W39" s="15">
        <v>1088.2</v>
      </c>
      <c r="X39" s="16">
        <v>-1.7</v>
      </c>
      <c r="Y39" s="15"/>
      <c r="Z39" s="88">
        <f>Z38+(AC10-Z38)/3</f>
        <v>1011</v>
      </c>
      <c r="AA39" s="15"/>
      <c r="AB39" s="15">
        <v>10.1</v>
      </c>
      <c r="AC39" s="16">
        <v>888</v>
      </c>
      <c r="AD39" s="15"/>
      <c r="AE39" s="20">
        <v>30</v>
      </c>
      <c r="AF39" s="16">
        <v>9.3000000000000007</v>
      </c>
      <c r="AG39" s="16">
        <v>805.9</v>
      </c>
      <c r="AH39" s="15">
        <v>-5.3</v>
      </c>
      <c r="AI39" s="16"/>
      <c r="AJ39" s="82">
        <f>AJ38+(AM10-AJ38)/3</f>
        <v>791.11111111111109</v>
      </c>
      <c r="AK39" s="16"/>
      <c r="AL39" s="15">
        <v>9.8000000000000007</v>
      </c>
      <c r="AM39" s="15">
        <v>842.4</v>
      </c>
      <c r="AN39" s="15">
        <v>3.3</v>
      </c>
    </row>
    <row r="40" spans="1:40" x14ac:dyDescent="0.2">
      <c r="A40" s="20">
        <v>31</v>
      </c>
      <c r="B40" s="16">
        <v>9.9</v>
      </c>
      <c r="C40" s="15">
        <v>871.5</v>
      </c>
      <c r="D40" s="16">
        <v>2</v>
      </c>
      <c r="E40" s="15"/>
      <c r="F40" s="15"/>
      <c r="G40" s="16"/>
      <c r="H40" s="15">
        <v>10.6</v>
      </c>
      <c r="I40" s="15">
        <v>931.1</v>
      </c>
      <c r="J40" s="16">
        <v>-6.3</v>
      </c>
      <c r="K40" s="20">
        <v>31</v>
      </c>
      <c r="L40" s="15"/>
      <c r="M40" s="15"/>
      <c r="N40" s="15"/>
      <c r="O40" s="15"/>
      <c r="P40" s="16"/>
      <c r="Q40" s="16"/>
      <c r="R40" s="16"/>
      <c r="S40" s="16"/>
      <c r="T40" s="16"/>
      <c r="U40" s="20">
        <v>31</v>
      </c>
      <c r="V40" s="15">
        <v>12.4</v>
      </c>
      <c r="W40" s="16">
        <v>1085</v>
      </c>
      <c r="X40" s="16">
        <v>-3.2</v>
      </c>
      <c r="Y40" s="15"/>
      <c r="Z40" s="88">
        <f>Z39+(AC10-Z39)/3</f>
        <v>1008.9333333333333</v>
      </c>
      <c r="AA40" s="15"/>
      <c r="AB40" s="15"/>
      <c r="AC40" s="15">
        <f>SUM(AC10:AC39)</f>
        <v>28190.066666666669</v>
      </c>
      <c r="AD40" s="15"/>
      <c r="AE40" s="20">
        <v>31</v>
      </c>
      <c r="AF40" s="16">
        <v>9.1999999999999993</v>
      </c>
      <c r="AG40" s="15">
        <v>800.7</v>
      </c>
      <c r="AH40" s="15">
        <v>-5.2</v>
      </c>
      <c r="AI40" s="16"/>
      <c r="AJ40" s="16"/>
      <c r="AK40" s="16"/>
      <c r="AL40" s="15">
        <v>9.8000000000000007</v>
      </c>
      <c r="AM40" s="15">
        <v>841.4</v>
      </c>
      <c r="AN40" s="16">
        <v>1</v>
      </c>
    </row>
    <row r="41" spans="1:40" x14ac:dyDescent="0.2">
      <c r="A41" s="15"/>
      <c r="B41" s="15"/>
      <c r="C41" s="20">
        <f>SUM(C11:C40)</f>
        <v>19886.100000000002</v>
      </c>
      <c r="D41" s="15"/>
      <c r="E41" s="15"/>
      <c r="F41" s="21">
        <f>SUM(F10:F40)</f>
        <v>18696.2</v>
      </c>
      <c r="G41" s="16"/>
      <c r="H41" s="15"/>
      <c r="I41" s="20">
        <f>SUM(I10:I40)</f>
        <v>20269.300000000003</v>
      </c>
      <c r="J41" s="16"/>
      <c r="K41" s="20"/>
      <c r="L41" s="15"/>
      <c r="M41" s="21"/>
      <c r="N41" s="15"/>
      <c r="O41" s="15"/>
      <c r="P41" s="20"/>
      <c r="Q41" s="15"/>
      <c r="R41" s="15"/>
      <c r="S41" s="20"/>
      <c r="T41" s="15"/>
      <c r="U41" s="20"/>
      <c r="V41" s="15"/>
      <c r="W41" s="20"/>
      <c r="X41" s="15"/>
      <c r="Y41" s="15"/>
      <c r="Z41" s="20">
        <f>SUM(Z10:Z40)</f>
        <v>32317.977777777778</v>
      </c>
      <c r="AA41" s="15"/>
      <c r="AB41" s="15"/>
      <c r="AC41" s="20"/>
      <c r="AD41" s="15"/>
      <c r="AE41" s="20"/>
      <c r="AF41" s="64">
        <f>SUM(AF10:AF40)</f>
        <v>222.50000000000003</v>
      </c>
      <c r="AG41" s="21">
        <f>SUM(AG10:AG40)</f>
        <v>26306.500000000004</v>
      </c>
      <c r="AH41" s="19"/>
      <c r="AI41" s="16"/>
      <c r="AJ41" s="21"/>
      <c r="AK41" s="16"/>
      <c r="AL41" s="15"/>
      <c r="AM41" s="20"/>
      <c r="AN41" s="15"/>
    </row>
    <row r="42" spans="1:40" x14ac:dyDescent="0.2">
      <c r="B42" t="s">
        <v>87</v>
      </c>
      <c r="C42">
        <v>25741.8</v>
      </c>
      <c r="F42">
        <v>25815.8</v>
      </c>
      <c r="O42" s="17"/>
      <c r="P42" s="17"/>
      <c r="Q42" s="17"/>
      <c r="X42" s="17"/>
    </row>
    <row r="43" spans="1:40" x14ac:dyDescent="0.2">
      <c r="I43" t="s">
        <v>66</v>
      </c>
      <c r="O43" s="17"/>
      <c r="P43" s="17"/>
      <c r="Q43" s="17"/>
      <c r="X43" s="17"/>
    </row>
    <row r="44" spans="1:40" ht="15.75" x14ac:dyDescent="0.25">
      <c r="A44" s="533" t="s">
        <v>73</v>
      </c>
      <c r="B44" s="534"/>
      <c r="C44" s="534"/>
      <c r="D44" s="534"/>
      <c r="E44" s="534"/>
      <c r="F44" s="534"/>
      <c r="G44" s="534"/>
      <c r="H44" s="534"/>
      <c r="I44" s="534"/>
      <c r="J44" s="18"/>
      <c r="K44" s="533" t="s">
        <v>81</v>
      </c>
      <c r="L44" s="534"/>
      <c r="M44" s="534"/>
      <c r="N44" s="534"/>
      <c r="O44" s="534"/>
      <c r="P44" s="534"/>
      <c r="Q44" s="534"/>
      <c r="R44" s="534"/>
      <c r="S44" s="534"/>
      <c r="U44" s="533" t="s">
        <v>80</v>
      </c>
      <c r="V44" s="534"/>
      <c r="W44" s="534"/>
      <c r="X44" s="534"/>
      <c r="Y44" s="534"/>
      <c r="Z44" s="534"/>
      <c r="AA44" s="534"/>
      <c r="AB44" s="534"/>
      <c r="AC44" s="534"/>
      <c r="AE44" s="533" t="s">
        <v>79</v>
      </c>
      <c r="AF44" s="534"/>
      <c r="AG44" s="534"/>
      <c r="AH44" s="534"/>
      <c r="AI44" s="534"/>
      <c r="AJ44" s="534"/>
      <c r="AK44" s="534"/>
      <c r="AL44" s="534"/>
      <c r="AM44" s="534"/>
    </row>
    <row r="45" spans="1:40" ht="15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</row>
    <row r="46" spans="1:40" ht="15" customHeight="1" x14ac:dyDescent="0.2">
      <c r="A46" s="525" t="s">
        <v>48</v>
      </c>
      <c r="B46" s="535" t="s">
        <v>55</v>
      </c>
      <c r="C46" s="536"/>
      <c r="D46" s="537"/>
      <c r="E46" s="535" t="s">
        <v>56</v>
      </c>
      <c r="F46" s="538"/>
      <c r="G46" s="539"/>
      <c r="H46" s="528" t="s">
        <v>57</v>
      </c>
      <c r="I46" s="529"/>
      <c r="J46" s="530"/>
      <c r="K46" s="525" t="s">
        <v>48</v>
      </c>
      <c r="L46" s="528" t="s">
        <v>58</v>
      </c>
      <c r="M46" s="529"/>
      <c r="N46" s="530"/>
      <c r="O46" s="528" t="s">
        <v>59</v>
      </c>
      <c r="P46" s="531"/>
      <c r="Q46" s="532"/>
      <c r="R46" s="528" t="s">
        <v>60</v>
      </c>
      <c r="S46" s="531"/>
      <c r="T46" s="532"/>
      <c r="U46" s="525" t="s">
        <v>48</v>
      </c>
      <c r="V46" s="528" t="s">
        <v>61</v>
      </c>
      <c r="W46" s="529"/>
      <c r="X46" s="530"/>
      <c r="Y46" s="528" t="s">
        <v>62</v>
      </c>
      <c r="Z46" s="531"/>
      <c r="AA46" s="532"/>
      <c r="AB46" s="528" t="s">
        <v>53</v>
      </c>
      <c r="AC46" s="531"/>
      <c r="AD46" s="532"/>
      <c r="AE46" s="525" t="s">
        <v>48</v>
      </c>
      <c r="AF46" s="535" t="s">
        <v>45</v>
      </c>
      <c r="AG46" s="538"/>
      <c r="AH46" s="539"/>
      <c r="AI46" s="535" t="s">
        <v>46</v>
      </c>
      <c r="AJ46" s="538"/>
      <c r="AK46" s="539"/>
      <c r="AL46" s="535" t="s">
        <v>47</v>
      </c>
      <c r="AM46" s="538"/>
      <c r="AN46" s="539"/>
    </row>
    <row r="47" spans="1:40" ht="15" x14ac:dyDescent="0.2">
      <c r="A47" s="526"/>
      <c r="B47" s="2" t="s">
        <v>49</v>
      </c>
      <c r="C47" s="3" t="s">
        <v>0</v>
      </c>
      <c r="D47" s="4" t="s">
        <v>54</v>
      </c>
      <c r="E47" s="2" t="s">
        <v>49</v>
      </c>
      <c r="F47" s="3" t="s">
        <v>0</v>
      </c>
      <c r="G47" s="4" t="s">
        <v>54</v>
      </c>
      <c r="H47" s="2" t="s">
        <v>50</v>
      </c>
      <c r="I47" s="3" t="s">
        <v>0</v>
      </c>
      <c r="J47" s="4" t="s">
        <v>54</v>
      </c>
      <c r="K47" s="526"/>
      <c r="L47" s="12" t="s">
        <v>50</v>
      </c>
      <c r="M47" s="5" t="s">
        <v>0</v>
      </c>
      <c r="N47" s="13" t="s">
        <v>54</v>
      </c>
      <c r="O47" s="2" t="s">
        <v>50</v>
      </c>
      <c r="P47" s="3" t="s">
        <v>0</v>
      </c>
      <c r="Q47" s="4" t="s">
        <v>54</v>
      </c>
      <c r="R47" s="12" t="s">
        <v>50</v>
      </c>
      <c r="S47" s="5" t="s">
        <v>0</v>
      </c>
      <c r="T47" s="13" t="s">
        <v>54</v>
      </c>
      <c r="U47" s="526"/>
      <c r="V47" s="12" t="s">
        <v>50</v>
      </c>
      <c r="W47" s="5" t="s">
        <v>0</v>
      </c>
      <c r="X47" s="13" t="s">
        <v>54</v>
      </c>
      <c r="Y47" s="12" t="s">
        <v>50</v>
      </c>
      <c r="Z47" s="5" t="s">
        <v>0</v>
      </c>
      <c r="AA47" s="13" t="s">
        <v>54</v>
      </c>
      <c r="AB47" s="12" t="s">
        <v>50</v>
      </c>
      <c r="AC47" s="5" t="s">
        <v>0</v>
      </c>
      <c r="AD47" s="13" t="s">
        <v>54</v>
      </c>
      <c r="AE47" s="526"/>
      <c r="AF47" s="2" t="s">
        <v>49</v>
      </c>
      <c r="AG47" s="3" t="s">
        <v>0</v>
      </c>
      <c r="AH47" s="4" t="s">
        <v>54</v>
      </c>
      <c r="AI47" s="2" t="s">
        <v>49</v>
      </c>
      <c r="AJ47" s="3" t="s">
        <v>0</v>
      </c>
      <c r="AK47" s="4" t="s">
        <v>54</v>
      </c>
      <c r="AL47" s="2" t="s">
        <v>49</v>
      </c>
      <c r="AM47" s="3" t="s">
        <v>0</v>
      </c>
      <c r="AN47" s="4" t="s">
        <v>54</v>
      </c>
    </row>
    <row r="48" spans="1:40" ht="15" x14ac:dyDescent="0.2">
      <c r="A48" s="526"/>
      <c r="B48" s="5" t="s">
        <v>52</v>
      </c>
      <c r="C48" s="6" t="s">
        <v>3</v>
      </c>
      <c r="D48" s="7" t="s">
        <v>3</v>
      </c>
      <c r="E48" s="5" t="s">
        <v>52</v>
      </c>
      <c r="F48" s="6" t="s">
        <v>3</v>
      </c>
      <c r="G48" s="7" t="s">
        <v>3</v>
      </c>
      <c r="H48" s="5" t="s">
        <v>51</v>
      </c>
      <c r="I48" s="6" t="s">
        <v>3</v>
      </c>
      <c r="J48" s="7" t="s">
        <v>3</v>
      </c>
      <c r="K48" s="526"/>
      <c r="L48" s="5" t="s">
        <v>51</v>
      </c>
      <c r="M48" s="6" t="s">
        <v>3</v>
      </c>
      <c r="N48" s="7" t="s">
        <v>3</v>
      </c>
      <c r="O48" s="5" t="s">
        <v>51</v>
      </c>
      <c r="P48" s="6" t="s">
        <v>3</v>
      </c>
      <c r="Q48" s="7" t="s">
        <v>3</v>
      </c>
      <c r="R48" s="5" t="s">
        <v>51</v>
      </c>
      <c r="S48" s="6" t="s">
        <v>3</v>
      </c>
      <c r="T48" s="7" t="s">
        <v>3</v>
      </c>
      <c r="U48" s="526"/>
      <c r="V48" s="5" t="s">
        <v>51</v>
      </c>
      <c r="W48" s="6" t="s">
        <v>3</v>
      </c>
      <c r="X48" s="7" t="s">
        <v>3</v>
      </c>
      <c r="Y48" s="5" t="s">
        <v>51</v>
      </c>
      <c r="Z48" s="6" t="s">
        <v>3</v>
      </c>
      <c r="AA48" s="7" t="s">
        <v>3</v>
      </c>
      <c r="AB48" s="5" t="s">
        <v>51</v>
      </c>
      <c r="AC48" s="6" t="s">
        <v>3</v>
      </c>
      <c r="AD48" s="7" t="s">
        <v>3</v>
      </c>
      <c r="AE48" s="526"/>
      <c r="AF48" s="5" t="s">
        <v>52</v>
      </c>
      <c r="AG48" s="6" t="s">
        <v>3</v>
      </c>
      <c r="AH48" s="7" t="s">
        <v>3</v>
      </c>
      <c r="AI48" s="5" t="s">
        <v>52</v>
      </c>
      <c r="AJ48" s="6" t="s">
        <v>3</v>
      </c>
      <c r="AK48" s="7" t="s">
        <v>3</v>
      </c>
      <c r="AL48" s="5" t="s">
        <v>52</v>
      </c>
      <c r="AM48" s="6" t="s">
        <v>3</v>
      </c>
      <c r="AN48" s="7" t="s">
        <v>3</v>
      </c>
    </row>
    <row r="49" spans="1:40" ht="15" x14ac:dyDescent="0.2">
      <c r="A49" s="527"/>
      <c r="B49" s="8" t="s">
        <v>9</v>
      </c>
      <c r="C49" s="9" t="s">
        <v>6</v>
      </c>
      <c r="D49" s="10" t="s">
        <v>6</v>
      </c>
      <c r="E49" s="8" t="s">
        <v>9</v>
      </c>
      <c r="F49" s="9" t="s">
        <v>6</v>
      </c>
      <c r="G49" s="10" t="s">
        <v>6</v>
      </c>
      <c r="H49" s="8" t="s">
        <v>9</v>
      </c>
      <c r="I49" s="9" t="s">
        <v>6</v>
      </c>
      <c r="J49" s="10" t="s">
        <v>6</v>
      </c>
      <c r="K49" s="527"/>
      <c r="L49" s="8" t="s">
        <v>9</v>
      </c>
      <c r="M49" s="9" t="s">
        <v>6</v>
      </c>
      <c r="N49" s="10" t="s">
        <v>6</v>
      </c>
      <c r="O49" s="5" t="s">
        <v>9</v>
      </c>
      <c r="P49" s="6" t="s">
        <v>6</v>
      </c>
      <c r="Q49" s="7" t="s">
        <v>6</v>
      </c>
      <c r="R49" s="5" t="s">
        <v>9</v>
      </c>
      <c r="S49" s="6" t="s">
        <v>6</v>
      </c>
      <c r="T49" s="7" t="s">
        <v>6</v>
      </c>
      <c r="U49" s="527"/>
      <c r="V49" s="5" t="s">
        <v>9</v>
      </c>
      <c r="W49" s="6" t="s">
        <v>6</v>
      </c>
      <c r="X49" s="11" t="s">
        <v>6</v>
      </c>
      <c r="Y49" s="8" t="s">
        <v>9</v>
      </c>
      <c r="Z49" s="9" t="s">
        <v>6</v>
      </c>
      <c r="AA49" s="10" t="s">
        <v>6</v>
      </c>
      <c r="AB49" s="8" t="s">
        <v>9</v>
      </c>
      <c r="AC49" s="9" t="s">
        <v>6</v>
      </c>
      <c r="AD49" s="10" t="s">
        <v>6</v>
      </c>
      <c r="AE49" s="527"/>
      <c r="AF49" s="8" t="s">
        <v>9</v>
      </c>
      <c r="AG49" s="9" t="s">
        <v>6</v>
      </c>
      <c r="AH49" s="10" t="s">
        <v>6</v>
      </c>
      <c r="AI49" s="8" t="s">
        <v>9</v>
      </c>
      <c r="AJ49" s="9" t="s">
        <v>6</v>
      </c>
      <c r="AK49" s="10" t="s">
        <v>6</v>
      </c>
      <c r="AL49" s="8" t="s">
        <v>9</v>
      </c>
      <c r="AM49" s="9" t="s">
        <v>6</v>
      </c>
      <c r="AN49" s="10" t="s">
        <v>6</v>
      </c>
    </row>
    <row r="50" spans="1:40" x14ac:dyDescent="0.2">
      <c r="A50" s="20">
        <v>1</v>
      </c>
      <c r="B50" s="14"/>
      <c r="C50" s="14"/>
      <c r="D50" s="14"/>
      <c r="E50" s="16">
        <v>9.1999999999999993</v>
      </c>
      <c r="F50" s="16">
        <v>792.3</v>
      </c>
      <c r="G50" s="15">
        <v>3.2</v>
      </c>
      <c r="H50" s="15">
        <v>9.6</v>
      </c>
      <c r="I50" s="15">
        <v>825</v>
      </c>
      <c r="J50" s="15">
        <v>2.7</v>
      </c>
      <c r="K50" s="20">
        <v>1</v>
      </c>
      <c r="L50" s="16"/>
      <c r="M50" s="16"/>
      <c r="N50" s="15"/>
      <c r="O50" s="15"/>
      <c r="P50" s="16"/>
      <c r="Q50" s="15"/>
      <c r="R50" s="16">
        <v>12.5</v>
      </c>
      <c r="S50" s="15">
        <v>1070.5999999999999</v>
      </c>
      <c r="T50" s="15">
        <v>7.2</v>
      </c>
      <c r="U50" s="20">
        <v>1</v>
      </c>
      <c r="V50" s="15"/>
      <c r="W50" s="15"/>
      <c r="X50" s="15"/>
      <c r="Y50" s="15">
        <v>12.2</v>
      </c>
      <c r="Z50" s="15">
        <v>1039</v>
      </c>
      <c r="AA50" s="15">
        <v>-2.4</v>
      </c>
      <c r="AB50" s="16"/>
      <c r="AC50" s="15"/>
      <c r="AD50" s="16"/>
      <c r="AE50" s="20">
        <v>1</v>
      </c>
      <c r="AF50" s="16">
        <v>10.1</v>
      </c>
      <c r="AG50" s="16">
        <v>855.5</v>
      </c>
      <c r="AH50" s="15">
        <v>-7.1</v>
      </c>
      <c r="AI50" s="16">
        <v>8.6999999999999993</v>
      </c>
      <c r="AJ50" s="15">
        <v>731.6</v>
      </c>
      <c r="AK50" s="16">
        <v>-2.4</v>
      </c>
      <c r="AL50" s="15"/>
      <c r="AM50" s="16"/>
      <c r="AN50" s="15"/>
    </row>
    <row r="51" spans="1:40" x14ac:dyDescent="0.2">
      <c r="A51" s="20">
        <v>2</v>
      </c>
      <c r="B51" s="14"/>
      <c r="C51" s="14"/>
      <c r="D51" s="14"/>
      <c r="E51" s="16">
        <v>9.1999999999999993</v>
      </c>
      <c r="F51" s="16">
        <v>794.2</v>
      </c>
      <c r="G51" s="15">
        <v>1.9</v>
      </c>
      <c r="H51" s="15">
        <v>9.5</v>
      </c>
      <c r="I51" s="15">
        <v>823</v>
      </c>
      <c r="J51" s="15">
        <v>-0.2</v>
      </c>
      <c r="K51" s="20">
        <v>2</v>
      </c>
      <c r="L51" s="16">
        <v>9.9</v>
      </c>
      <c r="M51" s="16">
        <v>852.3</v>
      </c>
      <c r="N51" s="15">
        <v>1.5</v>
      </c>
      <c r="O51" s="15">
        <v>10</v>
      </c>
      <c r="P51" s="15">
        <v>862.4</v>
      </c>
      <c r="Q51" s="15">
        <v>2.9</v>
      </c>
      <c r="R51" s="16"/>
      <c r="S51" s="15"/>
      <c r="T51" s="16"/>
      <c r="U51" s="20">
        <v>2</v>
      </c>
      <c r="V51" s="15">
        <v>13.6</v>
      </c>
      <c r="W51" s="15">
        <v>1170.7</v>
      </c>
      <c r="X51" s="16">
        <v>-8.1999999999999993</v>
      </c>
      <c r="Y51" s="15">
        <v>12.2</v>
      </c>
      <c r="Z51" s="15">
        <v>1036.5999999999999</v>
      </c>
      <c r="AA51" s="16">
        <v>-2.4</v>
      </c>
      <c r="AB51" s="16"/>
      <c r="AC51" s="15"/>
      <c r="AD51" s="16"/>
      <c r="AE51" s="20">
        <v>2</v>
      </c>
      <c r="AF51" s="16">
        <v>10</v>
      </c>
      <c r="AG51" s="16">
        <v>843.5</v>
      </c>
      <c r="AH51" s="16">
        <v>-12</v>
      </c>
      <c r="AI51" s="15">
        <v>8.6</v>
      </c>
      <c r="AJ51" s="15">
        <v>730.8</v>
      </c>
      <c r="AK51" s="16">
        <v>-0.8</v>
      </c>
      <c r="AL51" s="15"/>
      <c r="AM51" s="15"/>
      <c r="AN51" s="15"/>
    </row>
    <row r="52" spans="1:40" x14ac:dyDescent="0.2">
      <c r="A52" s="20">
        <v>3</v>
      </c>
      <c r="B52" s="14"/>
      <c r="C52" s="14"/>
      <c r="D52" s="14"/>
      <c r="E52" s="16"/>
      <c r="F52" s="16"/>
      <c r="G52" s="16"/>
      <c r="H52" s="15"/>
      <c r="I52" s="15">
        <v>824.8</v>
      </c>
      <c r="J52" s="15"/>
      <c r="K52" s="20">
        <v>3</v>
      </c>
      <c r="L52" s="16">
        <v>9.9</v>
      </c>
      <c r="M52" s="15">
        <v>852.9</v>
      </c>
      <c r="N52" s="15">
        <v>0.6</v>
      </c>
      <c r="O52" s="15">
        <v>10</v>
      </c>
      <c r="P52" s="15">
        <v>865.2</v>
      </c>
      <c r="Q52" s="15">
        <v>2.8</v>
      </c>
      <c r="R52" s="15"/>
      <c r="S52" s="15"/>
      <c r="T52" s="15"/>
      <c r="U52" s="20">
        <v>3</v>
      </c>
      <c r="V52" s="15">
        <v>13.5</v>
      </c>
      <c r="W52" s="16">
        <v>1162.0999999999999</v>
      </c>
      <c r="X52" s="15">
        <v>-8.6</v>
      </c>
      <c r="Y52" s="15">
        <v>12.1</v>
      </c>
      <c r="Z52" s="16">
        <v>1030.4000000000001</v>
      </c>
      <c r="AA52" s="15">
        <v>-6.2</v>
      </c>
      <c r="AB52" s="15">
        <v>11.5</v>
      </c>
      <c r="AC52" s="16">
        <v>976.7</v>
      </c>
      <c r="AD52" s="15">
        <v>-7.6</v>
      </c>
      <c r="AE52" s="20">
        <v>3</v>
      </c>
      <c r="AF52" s="16">
        <v>9.9</v>
      </c>
      <c r="AG52" s="15">
        <v>837.5</v>
      </c>
      <c r="AH52" s="16">
        <v>-6</v>
      </c>
      <c r="AI52" s="15"/>
      <c r="AJ52" s="15"/>
      <c r="AK52" s="15"/>
      <c r="AL52" s="15">
        <v>8.9</v>
      </c>
      <c r="AM52" s="16">
        <v>748.7</v>
      </c>
      <c r="AN52" s="16">
        <v>3</v>
      </c>
    </row>
    <row r="53" spans="1:40" x14ac:dyDescent="0.2">
      <c r="A53" s="20">
        <v>4</v>
      </c>
      <c r="B53" s="14"/>
      <c r="C53" s="14"/>
      <c r="D53" s="14"/>
      <c r="E53" s="16"/>
      <c r="F53" s="15"/>
      <c r="G53" s="16"/>
      <c r="H53" s="15"/>
      <c r="I53" s="16">
        <v>825.7</v>
      </c>
      <c r="J53" s="15"/>
      <c r="K53" s="20">
        <v>4</v>
      </c>
      <c r="L53" s="16">
        <v>9.9</v>
      </c>
      <c r="M53" s="15">
        <v>856.2</v>
      </c>
      <c r="N53" s="15">
        <v>3.3</v>
      </c>
      <c r="O53" s="15">
        <v>10</v>
      </c>
      <c r="P53" s="15">
        <v>863.8</v>
      </c>
      <c r="Q53" s="16">
        <v>-1.2</v>
      </c>
      <c r="R53" s="15">
        <v>12.7</v>
      </c>
      <c r="S53" s="16">
        <v>1090.4000000000001</v>
      </c>
      <c r="T53" s="16">
        <v>19.8</v>
      </c>
      <c r="U53" s="20">
        <v>4</v>
      </c>
      <c r="V53" s="15">
        <v>13.4</v>
      </c>
      <c r="W53" s="15">
        <v>1152.5999999999999</v>
      </c>
      <c r="X53" s="16">
        <v>-9.5</v>
      </c>
      <c r="Y53" s="15"/>
      <c r="Z53" s="15"/>
      <c r="AA53" s="16"/>
      <c r="AB53" s="15">
        <v>11.5</v>
      </c>
      <c r="AC53" s="16">
        <v>972.7</v>
      </c>
      <c r="AD53" s="16">
        <v>-4</v>
      </c>
      <c r="AE53" s="20">
        <v>4</v>
      </c>
      <c r="AF53" s="16">
        <v>9.8000000000000007</v>
      </c>
      <c r="AG53" s="15">
        <v>831.3</v>
      </c>
      <c r="AH53" s="16">
        <v>-6.2</v>
      </c>
      <c r="AI53" s="15"/>
      <c r="AJ53" s="15"/>
      <c r="AK53" s="15"/>
      <c r="AL53" s="15">
        <v>8.9</v>
      </c>
      <c r="AM53" s="16">
        <v>750.1</v>
      </c>
      <c r="AN53" s="15">
        <v>1.4</v>
      </c>
    </row>
    <row r="54" spans="1:40" x14ac:dyDescent="0.2">
      <c r="A54" s="20">
        <v>5</v>
      </c>
      <c r="B54" s="15"/>
      <c r="C54" s="15"/>
      <c r="D54" s="15"/>
      <c r="E54" s="16">
        <v>9.3000000000000007</v>
      </c>
      <c r="F54" s="16">
        <v>798.2</v>
      </c>
      <c r="G54" s="16">
        <v>4</v>
      </c>
      <c r="H54" s="15">
        <v>9.6</v>
      </c>
      <c r="I54" s="15">
        <v>826.7</v>
      </c>
      <c r="J54" s="15">
        <v>3.7</v>
      </c>
      <c r="K54" s="20">
        <v>5</v>
      </c>
      <c r="L54" s="15">
        <v>9.9</v>
      </c>
      <c r="M54" s="15">
        <v>856.5</v>
      </c>
      <c r="N54" s="15">
        <v>0.3</v>
      </c>
      <c r="O54" s="16"/>
      <c r="P54" s="16"/>
      <c r="Q54" s="16"/>
      <c r="R54" s="16">
        <v>12.8</v>
      </c>
      <c r="S54" s="16">
        <v>1102.4000000000001</v>
      </c>
      <c r="T54" s="16">
        <v>12</v>
      </c>
      <c r="U54" s="20">
        <v>5</v>
      </c>
      <c r="V54" s="16">
        <v>13.4</v>
      </c>
      <c r="W54" s="16">
        <v>1152.5</v>
      </c>
      <c r="X54" s="15">
        <v>-0.1</v>
      </c>
      <c r="Y54" s="16"/>
      <c r="Z54" s="16"/>
      <c r="AA54" s="15"/>
      <c r="AB54" s="15">
        <v>11.3</v>
      </c>
      <c r="AC54" s="15">
        <v>960.1</v>
      </c>
      <c r="AD54" s="16">
        <v>-6.7</v>
      </c>
      <c r="AE54" s="20">
        <v>5</v>
      </c>
      <c r="AF54" s="16">
        <v>9.6999999999999993</v>
      </c>
      <c r="AG54" s="15">
        <v>819.7</v>
      </c>
      <c r="AH54" s="15">
        <v>-11.6</v>
      </c>
      <c r="AI54" s="15"/>
      <c r="AJ54" s="16"/>
      <c r="AK54" s="15"/>
      <c r="AL54" s="15">
        <v>8.9</v>
      </c>
      <c r="AM54" s="15">
        <v>751.9</v>
      </c>
      <c r="AN54" s="15">
        <v>1.8</v>
      </c>
    </row>
    <row r="55" spans="1:40" x14ac:dyDescent="0.2">
      <c r="A55" s="20">
        <v>6</v>
      </c>
      <c r="B55" s="15"/>
      <c r="C55" s="16"/>
      <c r="D55" s="15"/>
      <c r="E55" s="16">
        <v>9.3000000000000007</v>
      </c>
      <c r="F55" s="16">
        <v>798.5</v>
      </c>
      <c r="G55" s="16">
        <v>0.3</v>
      </c>
      <c r="H55" s="15">
        <v>9.6</v>
      </c>
      <c r="I55" s="15">
        <v>827.3</v>
      </c>
      <c r="J55" s="16">
        <v>0.6</v>
      </c>
      <c r="K55" s="20">
        <v>6</v>
      </c>
      <c r="L55" s="15">
        <v>9.9</v>
      </c>
      <c r="M55" s="15">
        <v>856.7</v>
      </c>
      <c r="N55" s="15">
        <v>0.2</v>
      </c>
      <c r="O55" s="16"/>
      <c r="P55" s="16"/>
      <c r="Q55" s="16"/>
      <c r="R55" s="15">
        <v>12.9</v>
      </c>
      <c r="S55" s="16">
        <v>1109.7</v>
      </c>
      <c r="T55" s="16">
        <v>7.3</v>
      </c>
      <c r="U55" s="20">
        <v>6</v>
      </c>
      <c r="V55" s="16">
        <v>13.3</v>
      </c>
      <c r="W55" s="16">
        <v>1145.4000000000001</v>
      </c>
      <c r="X55" s="15">
        <v>-7.1</v>
      </c>
      <c r="Y55" s="15">
        <v>11.9</v>
      </c>
      <c r="Z55" s="16">
        <v>1014</v>
      </c>
      <c r="AA55" s="15">
        <v>-16.399999999999999</v>
      </c>
      <c r="AB55" s="16">
        <v>11.3</v>
      </c>
      <c r="AC55" s="16">
        <v>960.1</v>
      </c>
      <c r="AD55" s="16">
        <v>-6.7</v>
      </c>
      <c r="AE55" s="20">
        <v>6</v>
      </c>
      <c r="AF55" s="15"/>
      <c r="AG55" s="16"/>
      <c r="AH55" s="15"/>
      <c r="AI55" s="15">
        <v>8.6</v>
      </c>
      <c r="AJ55" s="15">
        <v>730.3</v>
      </c>
      <c r="AK55" s="15">
        <v>-0.5</v>
      </c>
      <c r="AL55" s="15">
        <v>8.9</v>
      </c>
      <c r="AM55" s="15">
        <v>752</v>
      </c>
      <c r="AN55" s="15">
        <v>0.1</v>
      </c>
    </row>
    <row r="56" spans="1:40" x14ac:dyDescent="0.2">
      <c r="A56" s="20">
        <v>7</v>
      </c>
      <c r="B56" s="14"/>
      <c r="C56" s="14"/>
      <c r="D56" s="14"/>
      <c r="E56" s="16">
        <v>9.3000000000000007</v>
      </c>
      <c r="F56" s="16">
        <v>801.2</v>
      </c>
      <c r="G56" s="15">
        <v>2.7</v>
      </c>
      <c r="H56" s="15">
        <v>9.6</v>
      </c>
      <c r="I56" s="16">
        <v>829.2</v>
      </c>
      <c r="J56" s="15">
        <v>1.9</v>
      </c>
      <c r="K56" s="20">
        <v>7</v>
      </c>
      <c r="L56" s="15"/>
      <c r="M56" s="16"/>
      <c r="N56" s="15"/>
      <c r="O56" s="16">
        <v>10.1</v>
      </c>
      <c r="P56" s="16">
        <v>870.9</v>
      </c>
      <c r="Q56" s="16">
        <v>7.1</v>
      </c>
      <c r="R56" s="16">
        <v>13</v>
      </c>
      <c r="S56" s="16">
        <v>1115</v>
      </c>
      <c r="T56" s="16">
        <v>5.3</v>
      </c>
      <c r="U56" s="20">
        <v>7</v>
      </c>
      <c r="V56" s="15"/>
      <c r="W56" s="16"/>
      <c r="X56" s="15"/>
      <c r="Y56" s="15">
        <v>11.9</v>
      </c>
      <c r="Z56" s="16">
        <v>1008.1</v>
      </c>
      <c r="AA56" s="15">
        <v>-5.9</v>
      </c>
      <c r="AB56" s="16">
        <v>11.3</v>
      </c>
      <c r="AC56" s="15">
        <v>955.3</v>
      </c>
      <c r="AD56" s="16">
        <v>-4.8</v>
      </c>
      <c r="AE56" s="20">
        <v>7</v>
      </c>
      <c r="AF56" s="15"/>
      <c r="AG56" s="15"/>
      <c r="AH56" s="16"/>
      <c r="AI56" s="16">
        <v>8.6</v>
      </c>
      <c r="AJ56" s="15">
        <v>729.4</v>
      </c>
      <c r="AK56" s="15">
        <v>-0.9</v>
      </c>
      <c r="AL56" s="16">
        <v>9</v>
      </c>
      <c r="AM56" s="16">
        <v>756.4</v>
      </c>
      <c r="AN56" s="16">
        <v>4.4000000000000004</v>
      </c>
    </row>
    <row r="57" spans="1:40" x14ac:dyDescent="0.2">
      <c r="A57" s="20">
        <v>8</v>
      </c>
      <c r="B57" s="16"/>
      <c r="C57" s="15"/>
      <c r="D57" s="15"/>
      <c r="E57" s="16">
        <v>9.3000000000000007</v>
      </c>
      <c r="F57" s="16">
        <v>801.4</v>
      </c>
      <c r="G57" s="15">
        <v>0.2</v>
      </c>
      <c r="H57" s="15"/>
      <c r="I57" s="15"/>
      <c r="J57" s="15"/>
      <c r="K57" s="20">
        <v>8</v>
      </c>
      <c r="L57" s="15"/>
      <c r="M57" s="15"/>
      <c r="N57" s="15"/>
      <c r="O57" s="16">
        <v>10.1</v>
      </c>
      <c r="P57" s="16">
        <v>872.3</v>
      </c>
      <c r="Q57" s="16">
        <v>1.4</v>
      </c>
      <c r="R57" s="16">
        <v>13.1</v>
      </c>
      <c r="S57" s="16">
        <v>1123.5</v>
      </c>
      <c r="T57" s="16">
        <v>8.5</v>
      </c>
      <c r="U57" s="20">
        <v>8</v>
      </c>
      <c r="V57" s="15"/>
      <c r="W57" s="16"/>
      <c r="X57" s="16"/>
      <c r="Y57" s="15">
        <v>11.9</v>
      </c>
      <c r="Z57" s="16">
        <v>1009.6</v>
      </c>
      <c r="AA57" s="16">
        <v>1.5</v>
      </c>
      <c r="AB57" s="16"/>
      <c r="AC57" s="15"/>
      <c r="AD57" s="16"/>
      <c r="AE57" s="20">
        <v>8</v>
      </c>
      <c r="AF57" s="15">
        <v>9.5</v>
      </c>
      <c r="AG57" s="16">
        <v>805.8</v>
      </c>
      <c r="AH57" s="15">
        <v>-13.9</v>
      </c>
      <c r="AI57" s="16">
        <v>8.6</v>
      </c>
      <c r="AJ57" s="15">
        <v>726.9</v>
      </c>
      <c r="AK57" s="16">
        <v>-2.5</v>
      </c>
      <c r="AL57" s="16"/>
      <c r="AM57" s="15"/>
      <c r="AN57" s="15"/>
    </row>
    <row r="58" spans="1:40" x14ac:dyDescent="0.2">
      <c r="A58" s="20">
        <v>9</v>
      </c>
      <c r="B58" s="15">
        <v>8.5</v>
      </c>
      <c r="C58" s="16">
        <v>742.1</v>
      </c>
      <c r="D58" s="15">
        <v>12.7</v>
      </c>
      <c r="E58" s="15">
        <v>9.3000000000000007</v>
      </c>
      <c r="F58" s="15">
        <v>804.1</v>
      </c>
      <c r="G58" s="15">
        <v>2.7</v>
      </c>
      <c r="H58" s="15">
        <v>9.6</v>
      </c>
      <c r="I58" s="15">
        <v>830.6</v>
      </c>
      <c r="J58" s="16">
        <v>1.4</v>
      </c>
      <c r="K58" s="20">
        <v>9</v>
      </c>
      <c r="L58" s="15">
        <v>10</v>
      </c>
      <c r="M58" s="16">
        <v>862</v>
      </c>
      <c r="N58" s="16">
        <v>5.4</v>
      </c>
      <c r="O58" s="15"/>
      <c r="P58" s="16"/>
      <c r="Q58" s="16"/>
      <c r="R58" s="16">
        <v>13.2</v>
      </c>
      <c r="S58" s="16">
        <v>1132</v>
      </c>
      <c r="T58" s="16">
        <v>8.5</v>
      </c>
      <c r="U58" s="20">
        <v>9</v>
      </c>
      <c r="V58" s="15">
        <v>13.1</v>
      </c>
      <c r="W58" s="16">
        <v>1129.5</v>
      </c>
      <c r="X58" s="15">
        <v>-15.9</v>
      </c>
      <c r="Y58" s="15">
        <v>11.9</v>
      </c>
      <c r="Z58" s="16">
        <v>1012.1</v>
      </c>
      <c r="AA58" s="15">
        <v>2.5</v>
      </c>
      <c r="AB58" s="15"/>
      <c r="AC58" s="15"/>
      <c r="AD58" s="15"/>
      <c r="AE58" s="20">
        <v>9</v>
      </c>
      <c r="AF58" s="16">
        <v>9.4</v>
      </c>
      <c r="AG58" s="16">
        <v>798.2</v>
      </c>
      <c r="AH58" s="16">
        <v>-7.6</v>
      </c>
      <c r="AI58" s="16">
        <v>8.6</v>
      </c>
      <c r="AJ58" s="15">
        <v>727.1</v>
      </c>
      <c r="AK58" s="16">
        <v>0.2</v>
      </c>
      <c r="AL58" s="16"/>
      <c r="AM58" s="16"/>
      <c r="AN58" s="15"/>
    </row>
    <row r="59" spans="1:40" x14ac:dyDescent="0.2">
      <c r="A59" s="20">
        <v>10</v>
      </c>
      <c r="B59" s="16">
        <v>8.5</v>
      </c>
      <c r="C59" s="15">
        <v>748</v>
      </c>
      <c r="D59" s="16">
        <v>5.9</v>
      </c>
      <c r="E59" s="15"/>
      <c r="F59" s="15"/>
      <c r="G59" s="15"/>
      <c r="H59" s="15"/>
      <c r="I59" s="15"/>
      <c r="J59" s="15"/>
      <c r="K59" s="20">
        <v>10</v>
      </c>
      <c r="L59" s="15">
        <v>10</v>
      </c>
      <c r="M59" s="15">
        <v>860.2</v>
      </c>
      <c r="N59" s="15">
        <v>-1.9</v>
      </c>
      <c r="O59" s="15">
        <v>10.3</v>
      </c>
      <c r="P59" s="16">
        <v>883.4</v>
      </c>
      <c r="Q59" s="16">
        <v>11.2</v>
      </c>
      <c r="R59" s="16"/>
      <c r="S59" s="16"/>
      <c r="T59" s="16"/>
      <c r="U59" s="20">
        <v>10</v>
      </c>
      <c r="V59" s="15">
        <v>13</v>
      </c>
      <c r="W59" s="16">
        <v>1117.5</v>
      </c>
      <c r="X59" s="16">
        <v>-12</v>
      </c>
      <c r="Y59" s="15">
        <v>11.9</v>
      </c>
      <c r="Z59" s="16">
        <v>1011</v>
      </c>
      <c r="AA59" s="16">
        <v>-1.1000000000000001</v>
      </c>
      <c r="AB59" s="15">
        <v>11.2</v>
      </c>
      <c r="AC59" s="15">
        <v>946.9</v>
      </c>
      <c r="AD59" s="15">
        <v>-8.4</v>
      </c>
      <c r="AE59" s="20">
        <v>10</v>
      </c>
      <c r="AF59" s="16">
        <v>9.3000000000000007</v>
      </c>
      <c r="AG59" s="16">
        <v>786.9</v>
      </c>
      <c r="AH59" s="16">
        <v>-11.3</v>
      </c>
      <c r="AI59" s="16"/>
      <c r="AJ59" s="16"/>
      <c r="AK59" s="16"/>
      <c r="AL59" s="16">
        <v>9</v>
      </c>
      <c r="AM59" s="15">
        <v>760.1</v>
      </c>
      <c r="AN59" s="15">
        <v>3.7</v>
      </c>
    </row>
    <row r="60" spans="1:40" x14ac:dyDescent="0.2">
      <c r="A60" s="20">
        <v>11</v>
      </c>
      <c r="B60" s="15">
        <v>8.6</v>
      </c>
      <c r="C60" s="16">
        <v>750</v>
      </c>
      <c r="D60" s="16">
        <v>2</v>
      </c>
      <c r="E60" s="15"/>
      <c r="F60" s="16"/>
      <c r="G60" s="16"/>
      <c r="H60" s="15"/>
      <c r="I60" s="16"/>
      <c r="J60" s="15"/>
      <c r="K60" s="20">
        <v>11</v>
      </c>
      <c r="L60" s="15">
        <v>10</v>
      </c>
      <c r="M60" s="16">
        <v>860</v>
      </c>
      <c r="N60" s="15">
        <v>-0.2</v>
      </c>
      <c r="O60" s="15">
        <v>10.3</v>
      </c>
      <c r="P60" s="16">
        <v>883.9</v>
      </c>
      <c r="Q60" s="16">
        <v>0.5</v>
      </c>
      <c r="R60" s="16"/>
      <c r="S60" s="16"/>
      <c r="T60" s="16"/>
      <c r="U60" s="20">
        <v>11</v>
      </c>
      <c r="V60" s="15">
        <v>12.9</v>
      </c>
      <c r="W60" s="15">
        <v>1110.3</v>
      </c>
      <c r="X60" s="15">
        <v>-7.2</v>
      </c>
      <c r="Y60" s="15"/>
      <c r="Z60" s="15"/>
      <c r="AA60" s="15"/>
      <c r="AB60" s="15">
        <v>11.1</v>
      </c>
      <c r="AC60" s="16">
        <v>941.9</v>
      </c>
      <c r="AD60" s="16">
        <v>-5</v>
      </c>
      <c r="AE60" s="20">
        <v>11</v>
      </c>
      <c r="AF60" s="16">
        <v>9.1999999999999993</v>
      </c>
      <c r="AG60" s="15">
        <v>777.8</v>
      </c>
      <c r="AH60" s="16">
        <v>-9.1</v>
      </c>
      <c r="AI60" s="15"/>
      <c r="AJ60" s="15"/>
      <c r="AK60" s="15"/>
      <c r="AL60" s="16">
        <v>9</v>
      </c>
      <c r="AM60" s="16">
        <v>761.7</v>
      </c>
      <c r="AN60" s="16">
        <v>1.6</v>
      </c>
    </row>
    <row r="61" spans="1:40" x14ac:dyDescent="0.2">
      <c r="A61" s="20">
        <v>12</v>
      </c>
      <c r="B61" s="15">
        <v>8.6</v>
      </c>
      <c r="C61" s="15">
        <v>752.9</v>
      </c>
      <c r="D61" s="15">
        <v>2.9</v>
      </c>
      <c r="E61" s="16">
        <v>9.4</v>
      </c>
      <c r="F61" s="15">
        <v>808.8</v>
      </c>
      <c r="G61" s="15">
        <v>4.7</v>
      </c>
      <c r="H61" s="15">
        <v>9.6</v>
      </c>
      <c r="I61" s="16">
        <v>829.5</v>
      </c>
      <c r="J61" s="15">
        <v>-1.1000000000000001</v>
      </c>
      <c r="K61" s="20">
        <v>12</v>
      </c>
      <c r="L61" s="15">
        <v>10</v>
      </c>
      <c r="M61" s="15">
        <v>859.6</v>
      </c>
      <c r="N61" s="15"/>
      <c r="O61" s="16"/>
      <c r="P61" s="16"/>
      <c r="Q61" s="16"/>
      <c r="R61" s="16"/>
      <c r="S61" s="16"/>
      <c r="T61" s="16"/>
      <c r="U61" s="20">
        <v>12</v>
      </c>
      <c r="V61" s="15">
        <v>12.8</v>
      </c>
      <c r="W61" s="15">
        <v>1104.9000000000001</v>
      </c>
      <c r="X61" s="15">
        <v>-5.4</v>
      </c>
      <c r="Y61" s="15"/>
      <c r="Z61" s="15"/>
      <c r="AA61" s="15"/>
      <c r="AB61" s="15">
        <v>11.1</v>
      </c>
      <c r="AC61" s="16">
        <v>937.3</v>
      </c>
      <c r="AD61" s="15">
        <v>-4.5999999999999996</v>
      </c>
      <c r="AE61" s="20">
        <v>12</v>
      </c>
      <c r="AF61" s="16">
        <v>9.1999999999999993</v>
      </c>
      <c r="AG61" s="15">
        <v>775.3</v>
      </c>
      <c r="AH61" s="15">
        <v>-2.5</v>
      </c>
      <c r="AI61" s="15">
        <v>8.6</v>
      </c>
      <c r="AJ61" s="16">
        <v>728.3</v>
      </c>
      <c r="AK61" s="15">
        <v>1.2</v>
      </c>
      <c r="AL61" s="16">
        <v>9</v>
      </c>
      <c r="AM61" s="15">
        <v>763.1</v>
      </c>
      <c r="AN61" s="15">
        <v>1.4</v>
      </c>
    </row>
    <row r="62" spans="1:40" x14ac:dyDescent="0.2">
      <c r="A62" s="20">
        <v>13</v>
      </c>
      <c r="B62" s="15"/>
      <c r="C62" s="15"/>
      <c r="D62" s="15"/>
      <c r="E62" s="16">
        <v>9.4</v>
      </c>
      <c r="F62" s="16">
        <v>809.9</v>
      </c>
      <c r="G62" s="15">
        <v>1.1000000000000001</v>
      </c>
      <c r="H62" s="15">
        <v>9.6999999999999993</v>
      </c>
      <c r="I62" s="15">
        <v>832.3</v>
      </c>
      <c r="J62" s="15">
        <v>2.8</v>
      </c>
      <c r="K62" s="20">
        <v>13</v>
      </c>
      <c r="L62" s="15">
        <v>10</v>
      </c>
      <c r="M62" s="15">
        <v>859.2</v>
      </c>
      <c r="N62" s="15">
        <v>-0.2</v>
      </c>
      <c r="O62" s="16"/>
      <c r="P62" s="16"/>
      <c r="Q62" s="16"/>
      <c r="R62" s="16">
        <v>13.3</v>
      </c>
      <c r="S62" s="16">
        <v>1147.0999999999999</v>
      </c>
      <c r="T62" s="16">
        <v>15.1</v>
      </c>
      <c r="U62" s="20">
        <v>13</v>
      </c>
      <c r="V62" s="15">
        <v>12.8</v>
      </c>
      <c r="W62" s="15">
        <v>1100.5</v>
      </c>
      <c r="X62" s="16">
        <v>-4.4000000000000004</v>
      </c>
      <c r="Y62" s="15">
        <v>11.9</v>
      </c>
      <c r="Z62" s="15">
        <v>1009.9</v>
      </c>
      <c r="AA62" s="16">
        <v>-1.1000000000000001</v>
      </c>
      <c r="AB62" s="16">
        <v>11</v>
      </c>
      <c r="AC62" s="16">
        <v>935.5</v>
      </c>
      <c r="AD62" s="15">
        <v>-1.8</v>
      </c>
      <c r="AE62" s="20">
        <v>13</v>
      </c>
      <c r="AF62" s="15"/>
      <c r="AG62" s="16"/>
      <c r="AH62" s="15"/>
      <c r="AI62" s="15">
        <v>8.6</v>
      </c>
      <c r="AJ62" s="15">
        <v>728.6</v>
      </c>
      <c r="AK62" s="15">
        <v>0.3</v>
      </c>
      <c r="AL62" s="15">
        <v>9.1</v>
      </c>
      <c r="AM62" s="15">
        <v>764.9</v>
      </c>
      <c r="AN62" s="15">
        <v>1.8</v>
      </c>
    </row>
    <row r="63" spans="1:40" x14ac:dyDescent="0.2">
      <c r="A63" s="20">
        <v>14</v>
      </c>
      <c r="B63" s="15"/>
      <c r="C63" s="15"/>
      <c r="D63" s="15"/>
      <c r="E63" s="16">
        <v>9.4</v>
      </c>
      <c r="F63" s="15">
        <v>811.2</v>
      </c>
      <c r="G63" s="16">
        <v>1.3</v>
      </c>
      <c r="H63" s="15">
        <v>9.6999999999999993</v>
      </c>
      <c r="I63" s="16">
        <v>831.6</v>
      </c>
      <c r="J63" s="15">
        <v>-0.7</v>
      </c>
      <c r="K63" s="20">
        <v>14</v>
      </c>
      <c r="L63" s="15"/>
      <c r="M63" s="16"/>
      <c r="N63" s="15"/>
      <c r="O63" s="16">
        <v>10.4</v>
      </c>
      <c r="P63" s="16">
        <v>894.5</v>
      </c>
      <c r="Q63" s="16">
        <v>10.6</v>
      </c>
      <c r="R63" s="16">
        <v>13.4</v>
      </c>
      <c r="S63" s="16">
        <v>1153.9000000000001</v>
      </c>
      <c r="T63" s="16">
        <v>6.8</v>
      </c>
      <c r="U63" s="20">
        <v>14</v>
      </c>
      <c r="V63" s="15"/>
      <c r="W63" s="16"/>
      <c r="X63" s="15"/>
      <c r="Y63" s="15">
        <v>11.8</v>
      </c>
      <c r="Z63" s="16">
        <v>1006.4</v>
      </c>
      <c r="AA63" s="15">
        <v>-3.5</v>
      </c>
      <c r="AB63" s="16">
        <v>11</v>
      </c>
      <c r="AC63" s="16">
        <v>930.9</v>
      </c>
      <c r="AD63" s="15">
        <v>-4.5999999999999996</v>
      </c>
      <c r="AE63" s="20">
        <v>14</v>
      </c>
      <c r="AF63" s="15"/>
      <c r="AG63" s="15"/>
      <c r="AH63" s="15"/>
      <c r="AI63" s="15">
        <v>8.6</v>
      </c>
      <c r="AJ63" s="15">
        <v>728.5</v>
      </c>
      <c r="AK63" s="15">
        <v>-0.1</v>
      </c>
      <c r="AL63" s="16">
        <v>9.1</v>
      </c>
      <c r="AM63" s="16">
        <v>767</v>
      </c>
      <c r="AN63" s="16">
        <v>2.1</v>
      </c>
    </row>
    <row r="64" spans="1:40" x14ac:dyDescent="0.2">
      <c r="A64" s="20">
        <v>15</v>
      </c>
      <c r="B64" s="16">
        <v>8.6999999999999993</v>
      </c>
      <c r="C64" s="16">
        <v>759.4</v>
      </c>
      <c r="D64" s="16">
        <v>6.5</v>
      </c>
      <c r="E64" s="16">
        <v>9.4</v>
      </c>
      <c r="F64" s="16">
        <v>812</v>
      </c>
      <c r="G64" s="15">
        <v>0.8</v>
      </c>
      <c r="H64" s="16">
        <v>9.6999999999999993</v>
      </c>
      <c r="I64" s="15">
        <v>834.1</v>
      </c>
      <c r="J64" s="15">
        <v>2.5</v>
      </c>
      <c r="K64" s="20">
        <v>15</v>
      </c>
      <c r="L64" s="15"/>
      <c r="M64" s="16"/>
      <c r="N64" s="16"/>
      <c r="O64" s="15">
        <v>10.6</v>
      </c>
      <c r="P64" s="16">
        <v>909.5</v>
      </c>
      <c r="Q64" s="16">
        <v>15</v>
      </c>
      <c r="R64" s="16">
        <v>13.5</v>
      </c>
      <c r="S64" s="16">
        <v>1162.9000000000001</v>
      </c>
      <c r="T64" s="16">
        <v>9</v>
      </c>
      <c r="U64" s="20">
        <v>15</v>
      </c>
      <c r="V64" s="16"/>
      <c r="W64" s="15"/>
      <c r="X64" s="15"/>
      <c r="Y64" s="16">
        <v>11.8</v>
      </c>
      <c r="Z64" s="15">
        <v>1005.2</v>
      </c>
      <c r="AA64" s="15">
        <v>-1.2</v>
      </c>
      <c r="AB64" s="16"/>
      <c r="AC64" s="15"/>
      <c r="AD64" s="16"/>
      <c r="AE64" s="20">
        <v>15</v>
      </c>
      <c r="AF64" s="15">
        <v>9.1999999999999993</v>
      </c>
      <c r="AG64" s="15">
        <v>775.7</v>
      </c>
      <c r="AH64" s="15">
        <v>0.4</v>
      </c>
      <c r="AI64" s="15">
        <v>8.6</v>
      </c>
      <c r="AJ64" s="15">
        <v>728.9</v>
      </c>
      <c r="AK64" s="16">
        <v>0.4</v>
      </c>
      <c r="AL64" s="16"/>
      <c r="AM64" s="16"/>
      <c r="AN64" s="15"/>
    </row>
    <row r="65" spans="1:40" x14ac:dyDescent="0.2">
      <c r="A65" s="20">
        <v>16</v>
      </c>
      <c r="B65" s="16">
        <v>8.6999999999999993</v>
      </c>
      <c r="C65" s="16">
        <v>764.8</v>
      </c>
      <c r="D65" s="15">
        <v>5.4</v>
      </c>
      <c r="E65" s="15">
        <v>9.4</v>
      </c>
      <c r="F65" s="15">
        <v>814.2</v>
      </c>
      <c r="G65" s="15">
        <v>2.2000000000000002</v>
      </c>
      <c r="H65" s="16">
        <v>9.6999999999999993</v>
      </c>
      <c r="I65" s="15">
        <v>833.7</v>
      </c>
      <c r="J65" s="15">
        <v>-0.4</v>
      </c>
      <c r="K65" s="20">
        <v>16</v>
      </c>
      <c r="L65" s="15">
        <v>10</v>
      </c>
      <c r="M65" s="15">
        <v>862.4</v>
      </c>
      <c r="N65" s="15">
        <v>3.2</v>
      </c>
      <c r="O65" s="15">
        <v>10.7</v>
      </c>
      <c r="P65" s="16">
        <v>916.1</v>
      </c>
      <c r="Q65" s="16">
        <v>6.6</v>
      </c>
      <c r="R65" s="16"/>
      <c r="S65" s="16"/>
      <c r="T65" s="16"/>
      <c r="U65" s="20">
        <v>16</v>
      </c>
      <c r="V65" s="16">
        <v>12.6</v>
      </c>
      <c r="W65" s="16">
        <v>1087.4000000000001</v>
      </c>
      <c r="X65" s="15">
        <v>-13.1</v>
      </c>
      <c r="Y65" s="16">
        <v>11.8</v>
      </c>
      <c r="Z65" s="16">
        <v>1007.3</v>
      </c>
      <c r="AA65" s="15">
        <v>2.1</v>
      </c>
      <c r="AB65" s="15"/>
      <c r="AC65" s="15"/>
      <c r="AD65" s="15"/>
      <c r="AE65" s="20">
        <v>16</v>
      </c>
      <c r="AF65" s="15">
        <v>9.1</v>
      </c>
      <c r="AG65" s="16">
        <v>774.1</v>
      </c>
      <c r="AH65" s="16">
        <v>-1.6</v>
      </c>
      <c r="AI65" s="15">
        <v>8.6</v>
      </c>
      <c r="AJ65" s="16">
        <v>728.2</v>
      </c>
      <c r="AK65" s="16">
        <v>-0.7</v>
      </c>
      <c r="AL65" s="16"/>
      <c r="AM65" s="16"/>
      <c r="AN65" s="16"/>
    </row>
    <row r="66" spans="1:40" x14ac:dyDescent="0.2">
      <c r="A66" s="20">
        <v>17</v>
      </c>
      <c r="B66" s="16">
        <v>8.8000000000000007</v>
      </c>
      <c r="C66" s="16">
        <v>766.2</v>
      </c>
      <c r="D66" s="15">
        <v>1.4</v>
      </c>
      <c r="E66" s="15"/>
      <c r="F66" s="15"/>
      <c r="G66" s="15"/>
      <c r="H66" s="16"/>
      <c r="I66" s="15"/>
      <c r="J66" s="15"/>
      <c r="K66" s="20">
        <v>17</v>
      </c>
      <c r="L66" s="15">
        <v>10</v>
      </c>
      <c r="M66" s="15">
        <v>862.1</v>
      </c>
      <c r="N66" s="15">
        <v>-0.3</v>
      </c>
      <c r="O66" s="16">
        <v>10.7</v>
      </c>
      <c r="P66" s="16">
        <v>922.8</v>
      </c>
      <c r="Q66" s="16">
        <v>6.7</v>
      </c>
      <c r="R66" s="16"/>
      <c r="S66" s="16"/>
      <c r="T66" s="16"/>
      <c r="U66" s="20">
        <v>17</v>
      </c>
      <c r="V66" s="16">
        <v>12.6</v>
      </c>
      <c r="W66" s="16">
        <v>1085.8</v>
      </c>
      <c r="X66" s="16">
        <v>-1.6</v>
      </c>
      <c r="Y66" s="16">
        <v>11.8</v>
      </c>
      <c r="Z66" s="16">
        <v>1002.7</v>
      </c>
      <c r="AA66" s="16">
        <v>-4.5999999999999996</v>
      </c>
      <c r="AB66" s="15">
        <v>10.9</v>
      </c>
      <c r="AC66" s="15">
        <v>923.1</v>
      </c>
      <c r="AD66" s="16">
        <v>-7.8</v>
      </c>
      <c r="AE66" s="20">
        <v>17</v>
      </c>
      <c r="AF66" s="15">
        <v>9.1</v>
      </c>
      <c r="AG66" s="15">
        <v>769.2</v>
      </c>
      <c r="AH66" s="15">
        <v>-4.9000000000000004</v>
      </c>
      <c r="AI66" s="15"/>
      <c r="AJ66" s="16"/>
      <c r="AK66" s="16"/>
      <c r="AL66" s="16">
        <v>9.1999999999999993</v>
      </c>
      <c r="AM66" s="16">
        <v>773.3</v>
      </c>
      <c r="AN66" s="15">
        <v>6.3</v>
      </c>
    </row>
    <row r="67" spans="1:40" x14ac:dyDescent="0.2">
      <c r="A67" s="20">
        <v>18</v>
      </c>
      <c r="B67" s="15">
        <v>8.8000000000000007</v>
      </c>
      <c r="C67" s="16">
        <v>768.7</v>
      </c>
      <c r="D67" s="15">
        <v>2.5</v>
      </c>
      <c r="E67" s="15"/>
      <c r="F67" s="16"/>
      <c r="G67" s="15"/>
      <c r="H67" s="16"/>
      <c r="I67" s="15"/>
      <c r="J67" s="15"/>
      <c r="K67" s="20">
        <v>18</v>
      </c>
      <c r="L67" s="15">
        <v>10</v>
      </c>
      <c r="M67" s="15">
        <v>860.7</v>
      </c>
      <c r="N67" s="16">
        <v>-1.4</v>
      </c>
      <c r="O67" s="16">
        <v>10.8</v>
      </c>
      <c r="P67" s="16">
        <v>926.9</v>
      </c>
      <c r="Q67" s="16">
        <v>4.0999999999999996</v>
      </c>
      <c r="R67" s="16">
        <v>13.6</v>
      </c>
      <c r="S67" s="16">
        <v>1171</v>
      </c>
      <c r="T67" s="16">
        <v>8.1</v>
      </c>
      <c r="U67" s="20">
        <v>18</v>
      </c>
      <c r="V67" s="16">
        <v>12.6</v>
      </c>
      <c r="W67" s="15">
        <v>1085.0999999999999</v>
      </c>
      <c r="X67" s="15">
        <v>-0.7</v>
      </c>
      <c r="Y67" s="16"/>
      <c r="Z67" s="15"/>
      <c r="AA67" s="15"/>
      <c r="AB67" s="15">
        <v>10.8</v>
      </c>
      <c r="AC67" s="15">
        <v>915.1</v>
      </c>
      <c r="AD67" s="16">
        <v>-8</v>
      </c>
      <c r="AE67" s="20">
        <v>18</v>
      </c>
      <c r="AF67" s="16">
        <v>9</v>
      </c>
      <c r="AG67" s="16">
        <v>764.1</v>
      </c>
      <c r="AH67" s="15">
        <v>-5.0999999999999996</v>
      </c>
      <c r="AI67" s="15"/>
      <c r="AJ67" s="15"/>
      <c r="AK67" s="15"/>
      <c r="AL67" s="16">
        <v>9.1999999999999993</v>
      </c>
      <c r="AM67" s="16">
        <v>776.7</v>
      </c>
      <c r="AN67" s="16">
        <v>3.4</v>
      </c>
    </row>
    <row r="68" spans="1:40" x14ac:dyDescent="0.2">
      <c r="A68" s="20">
        <v>19</v>
      </c>
      <c r="B68" s="15">
        <v>8.9</v>
      </c>
      <c r="C68" s="16">
        <v>769</v>
      </c>
      <c r="D68" s="16">
        <v>0.3</v>
      </c>
      <c r="E68" s="15">
        <v>9.5</v>
      </c>
      <c r="F68" s="16">
        <v>818.1</v>
      </c>
      <c r="G68" s="15">
        <v>3.9</v>
      </c>
      <c r="H68" s="16">
        <v>9.8000000000000007</v>
      </c>
      <c r="I68" s="15">
        <v>840.6</v>
      </c>
      <c r="J68" s="15">
        <v>6.9</v>
      </c>
      <c r="K68" s="20">
        <v>19</v>
      </c>
      <c r="L68" s="15">
        <v>10</v>
      </c>
      <c r="M68" s="16">
        <v>859.9</v>
      </c>
      <c r="N68" s="15">
        <v>-0.8</v>
      </c>
      <c r="O68" s="16"/>
      <c r="P68" s="16"/>
      <c r="Q68" s="16"/>
      <c r="R68" s="16">
        <v>13.8</v>
      </c>
      <c r="S68" s="16">
        <v>1183</v>
      </c>
      <c r="T68" s="16">
        <v>12</v>
      </c>
      <c r="U68" s="20">
        <v>19</v>
      </c>
      <c r="V68" s="16">
        <v>12.6</v>
      </c>
      <c r="W68" s="15">
        <v>1083</v>
      </c>
      <c r="X68" s="15">
        <v>-2.1</v>
      </c>
      <c r="Y68" s="15"/>
      <c r="Z68" s="16"/>
      <c r="AA68" s="15"/>
      <c r="AB68" s="15">
        <v>10.8</v>
      </c>
      <c r="AC68" s="15">
        <v>910.8</v>
      </c>
      <c r="AD68" s="15">
        <v>-4.3</v>
      </c>
      <c r="AE68" s="20">
        <v>19</v>
      </c>
      <c r="AF68" s="16">
        <v>9</v>
      </c>
      <c r="AG68" s="15">
        <v>764.9</v>
      </c>
      <c r="AH68" s="16">
        <v>0.8</v>
      </c>
      <c r="AI68" s="15">
        <v>8.6</v>
      </c>
      <c r="AJ68" s="16">
        <v>729</v>
      </c>
      <c r="AK68" s="15">
        <v>0.8</v>
      </c>
      <c r="AL68" s="16">
        <v>9.3000000000000007</v>
      </c>
      <c r="AM68" s="16">
        <v>781.4</v>
      </c>
      <c r="AN68" s="15">
        <v>4.7</v>
      </c>
    </row>
    <row r="69" spans="1:40" x14ac:dyDescent="0.2">
      <c r="A69" s="20">
        <v>20</v>
      </c>
      <c r="B69" s="16"/>
      <c r="C69" s="16"/>
      <c r="D69" s="15"/>
      <c r="E69" s="15">
        <v>9.5</v>
      </c>
      <c r="F69" s="16">
        <v>821.9</v>
      </c>
      <c r="G69" s="15">
        <v>3.8</v>
      </c>
      <c r="H69" s="15">
        <v>9.8000000000000007</v>
      </c>
      <c r="I69" s="16">
        <v>842.2</v>
      </c>
      <c r="J69" s="15">
        <v>1.6</v>
      </c>
      <c r="K69" s="20">
        <v>20</v>
      </c>
      <c r="L69" s="15">
        <v>10</v>
      </c>
      <c r="M69" s="15">
        <v>860.2</v>
      </c>
      <c r="N69" s="15">
        <v>0.3</v>
      </c>
      <c r="O69" s="16"/>
      <c r="P69" s="16"/>
      <c r="Q69" s="16"/>
      <c r="R69" s="16">
        <v>13.7</v>
      </c>
      <c r="S69" s="16">
        <v>1177.2</v>
      </c>
      <c r="T69" s="16">
        <v>-5.8</v>
      </c>
      <c r="U69" s="20">
        <v>20</v>
      </c>
      <c r="V69" s="15">
        <v>12.5</v>
      </c>
      <c r="W69" s="15">
        <v>1076.5</v>
      </c>
      <c r="X69" s="16">
        <v>-6.5</v>
      </c>
      <c r="Y69" s="16">
        <v>11.7</v>
      </c>
      <c r="Z69" s="15">
        <v>998.8</v>
      </c>
      <c r="AA69" s="15">
        <v>-3.9</v>
      </c>
      <c r="AB69" s="16">
        <v>10.7</v>
      </c>
      <c r="AC69" s="16">
        <v>907.4</v>
      </c>
      <c r="AD69" s="15">
        <v>-3.4</v>
      </c>
      <c r="AE69" s="20">
        <v>20</v>
      </c>
      <c r="AF69" s="16"/>
      <c r="AG69" s="15"/>
      <c r="AH69" s="15"/>
      <c r="AI69" s="15">
        <v>8.6999999999999993</v>
      </c>
      <c r="AJ69" s="16">
        <v>733.3</v>
      </c>
      <c r="AK69" s="16">
        <v>4.3</v>
      </c>
      <c r="AL69" s="16">
        <v>9.3000000000000007</v>
      </c>
      <c r="AM69" s="16">
        <v>782.6</v>
      </c>
      <c r="AN69" s="15">
        <v>1.2</v>
      </c>
    </row>
    <row r="70" spans="1:40" x14ac:dyDescent="0.2">
      <c r="A70" s="20">
        <v>21</v>
      </c>
      <c r="B70" s="16"/>
      <c r="C70" s="16"/>
      <c r="D70" s="16"/>
      <c r="E70" s="15">
        <v>9.5</v>
      </c>
      <c r="F70" s="16">
        <v>819.9</v>
      </c>
      <c r="G70" s="16">
        <v>-2</v>
      </c>
      <c r="H70" s="16">
        <v>9.8000000000000007</v>
      </c>
      <c r="I70" s="16">
        <v>845.5</v>
      </c>
      <c r="J70" s="15">
        <v>3.3</v>
      </c>
      <c r="K70" s="20">
        <v>21</v>
      </c>
      <c r="L70" s="15"/>
      <c r="M70" s="15"/>
      <c r="N70" s="15"/>
      <c r="O70" s="16">
        <v>11.1</v>
      </c>
      <c r="P70" s="16">
        <v>955.8</v>
      </c>
      <c r="Q70" s="16">
        <v>28.9</v>
      </c>
      <c r="R70" s="16">
        <v>13.8</v>
      </c>
      <c r="S70" s="16">
        <v>1183.2</v>
      </c>
      <c r="T70" s="16">
        <v>6</v>
      </c>
      <c r="U70" s="20">
        <v>21</v>
      </c>
      <c r="V70" s="15"/>
      <c r="W70" s="16"/>
      <c r="X70" s="15"/>
      <c r="Y70" s="15">
        <v>11.7</v>
      </c>
      <c r="Z70" s="16">
        <v>997.8</v>
      </c>
      <c r="AA70" s="16">
        <v>-1</v>
      </c>
      <c r="AB70" s="16">
        <v>10.7</v>
      </c>
      <c r="AC70" s="15">
        <v>904.6</v>
      </c>
      <c r="AD70" s="15">
        <v>-2.8</v>
      </c>
      <c r="AE70" s="20">
        <v>21</v>
      </c>
      <c r="AF70" s="15"/>
      <c r="AG70" s="15"/>
      <c r="AH70" s="15"/>
      <c r="AI70" s="15">
        <v>8.6999999999999993</v>
      </c>
      <c r="AJ70" s="15">
        <v>734.9</v>
      </c>
      <c r="AK70" s="16">
        <v>1.6</v>
      </c>
      <c r="AL70" s="16">
        <v>9.3000000000000007</v>
      </c>
      <c r="AM70" s="16">
        <v>784.8</v>
      </c>
      <c r="AN70" s="15">
        <v>2.2000000000000002</v>
      </c>
    </row>
    <row r="71" spans="1:40" x14ac:dyDescent="0.2">
      <c r="A71" s="20">
        <v>22</v>
      </c>
      <c r="B71" s="15">
        <v>9</v>
      </c>
      <c r="C71" s="15">
        <v>775.4</v>
      </c>
      <c r="D71" s="16">
        <v>6.4</v>
      </c>
      <c r="E71" s="15">
        <v>9.5</v>
      </c>
      <c r="F71" s="15">
        <v>820.7</v>
      </c>
      <c r="G71" s="15">
        <v>0.8</v>
      </c>
      <c r="H71" s="16">
        <v>9.8000000000000007</v>
      </c>
      <c r="I71" s="16">
        <v>844.3</v>
      </c>
      <c r="J71" s="16">
        <v>-1.2</v>
      </c>
      <c r="K71" s="20">
        <v>22</v>
      </c>
      <c r="L71" s="15"/>
      <c r="M71" s="16"/>
      <c r="N71" s="15"/>
      <c r="O71" s="16">
        <v>11.2</v>
      </c>
      <c r="P71" s="16">
        <v>969.7</v>
      </c>
      <c r="Q71" s="16">
        <v>13.9</v>
      </c>
      <c r="R71" s="16">
        <v>13.8</v>
      </c>
      <c r="S71" s="16">
        <v>1182.8</v>
      </c>
      <c r="T71" s="16">
        <v>-0.4</v>
      </c>
      <c r="U71" s="20">
        <v>22</v>
      </c>
      <c r="V71" s="15"/>
      <c r="W71" s="15"/>
      <c r="X71" s="15"/>
      <c r="Y71" s="15">
        <v>11.7</v>
      </c>
      <c r="Z71" s="15">
        <v>996.6</v>
      </c>
      <c r="AA71" s="15">
        <v>-1.2</v>
      </c>
      <c r="AB71" s="16"/>
      <c r="AC71" s="16"/>
      <c r="AD71" s="15"/>
      <c r="AE71" s="20">
        <v>22</v>
      </c>
      <c r="AF71" s="16">
        <v>9</v>
      </c>
      <c r="AG71" s="15">
        <v>760.5</v>
      </c>
      <c r="AH71" s="15">
        <v>-1.4</v>
      </c>
      <c r="AI71" s="15">
        <v>8.6999999999999993</v>
      </c>
      <c r="AJ71" s="16">
        <v>735.1</v>
      </c>
      <c r="AK71" s="16">
        <v>0.2</v>
      </c>
      <c r="AL71" s="16"/>
      <c r="AM71" s="16"/>
      <c r="AN71" s="15"/>
    </row>
    <row r="72" spans="1:40" x14ac:dyDescent="0.2">
      <c r="A72" s="20">
        <v>23</v>
      </c>
      <c r="B72" s="15">
        <v>9</v>
      </c>
      <c r="C72" s="15">
        <v>778</v>
      </c>
      <c r="D72" s="15">
        <v>2.6</v>
      </c>
      <c r="E72" s="15"/>
      <c r="F72" s="16"/>
      <c r="G72" s="15"/>
      <c r="H72" s="16">
        <v>9.8000000000000007</v>
      </c>
      <c r="I72" s="15">
        <v>846.5</v>
      </c>
      <c r="J72" s="15">
        <v>2.2000000000000002</v>
      </c>
      <c r="K72" s="20">
        <v>23</v>
      </c>
      <c r="L72" s="15">
        <v>10</v>
      </c>
      <c r="M72" s="15">
        <v>859.6</v>
      </c>
      <c r="N72" s="15">
        <v>-0.6</v>
      </c>
      <c r="O72" s="16">
        <v>11.4</v>
      </c>
      <c r="P72" s="16">
        <v>986.6</v>
      </c>
      <c r="Q72" s="16">
        <v>16.899999999999999</v>
      </c>
      <c r="R72" s="16"/>
      <c r="S72" s="16"/>
      <c r="T72" s="16"/>
      <c r="U72" s="20">
        <v>23</v>
      </c>
      <c r="V72" s="15">
        <v>12.4</v>
      </c>
      <c r="W72" s="16">
        <v>1065.8</v>
      </c>
      <c r="X72" s="16">
        <v>-10.7</v>
      </c>
      <c r="Y72" s="16">
        <v>11.7</v>
      </c>
      <c r="Z72" s="15">
        <v>998.5</v>
      </c>
      <c r="AA72" s="15">
        <v>1.9</v>
      </c>
      <c r="AB72" s="15"/>
      <c r="AC72" s="16"/>
      <c r="AD72" s="15"/>
      <c r="AE72" s="20">
        <v>23</v>
      </c>
      <c r="AF72" s="15">
        <v>8.9</v>
      </c>
      <c r="AG72" s="16">
        <v>754.9</v>
      </c>
      <c r="AH72" s="15">
        <v>-5.6</v>
      </c>
      <c r="AI72" s="15">
        <v>8.6999999999999993</v>
      </c>
      <c r="AJ72" s="15">
        <v>734.6</v>
      </c>
      <c r="AK72" s="16">
        <v>-0.5</v>
      </c>
      <c r="AL72" s="16"/>
      <c r="AM72" s="16"/>
      <c r="AN72" s="16"/>
    </row>
    <row r="73" spans="1:40" x14ac:dyDescent="0.2">
      <c r="A73" s="20">
        <v>24</v>
      </c>
      <c r="B73" s="16">
        <v>9</v>
      </c>
      <c r="C73" s="16">
        <v>778.9</v>
      </c>
      <c r="D73" s="15">
        <v>0.9</v>
      </c>
      <c r="E73" s="15"/>
      <c r="F73" s="15"/>
      <c r="G73" s="15"/>
      <c r="H73" s="15"/>
      <c r="I73" s="15"/>
      <c r="J73" s="16"/>
      <c r="K73" s="20">
        <v>24</v>
      </c>
      <c r="L73" s="15">
        <v>10</v>
      </c>
      <c r="M73" s="15">
        <v>861.4</v>
      </c>
      <c r="N73" s="15">
        <v>1.8</v>
      </c>
      <c r="O73" s="16">
        <v>11.6</v>
      </c>
      <c r="P73" s="16">
        <v>998.2</v>
      </c>
      <c r="Q73" s="16">
        <v>11.6</v>
      </c>
      <c r="R73" s="16"/>
      <c r="S73" s="16"/>
      <c r="T73" s="16"/>
      <c r="U73" s="20">
        <v>24</v>
      </c>
      <c r="V73" s="16">
        <v>12.2</v>
      </c>
      <c r="W73" s="16">
        <v>1051.0999999999999</v>
      </c>
      <c r="X73" s="15">
        <v>-14.7</v>
      </c>
      <c r="Y73" s="15">
        <v>11.7</v>
      </c>
      <c r="Z73" s="16">
        <v>995.8</v>
      </c>
      <c r="AA73" s="15">
        <v>-2.7</v>
      </c>
      <c r="AB73" s="15">
        <v>10.5</v>
      </c>
      <c r="AC73" s="15">
        <v>892.5</v>
      </c>
      <c r="AD73" s="15">
        <v>-12.1</v>
      </c>
      <c r="AE73" s="20">
        <v>24</v>
      </c>
      <c r="AF73" s="15">
        <v>8.9</v>
      </c>
      <c r="AG73" s="16">
        <v>753</v>
      </c>
      <c r="AH73" s="15">
        <v>-1.9</v>
      </c>
      <c r="AI73" s="15"/>
      <c r="AJ73" s="16"/>
      <c r="AK73" s="15"/>
      <c r="AL73" s="16">
        <v>9.4</v>
      </c>
      <c r="AM73" s="16">
        <v>789.4</v>
      </c>
      <c r="AN73" s="15">
        <v>4.5999999999999996</v>
      </c>
    </row>
    <row r="74" spans="1:40" x14ac:dyDescent="0.2">
      <c r="A74" s="20">
        <v>25</v>
      </c>
      <c r="B74" s="15">
        <v>9.1</v>
      </c>
      <c r="C74" s="15">
        <v>781.3</v>
      </c>
      <c r="D74" s="15">
        <v>2.4</v>
      </c>
      <c r="E74" s="15"/>
      <c r="F74" s="16"/>
      <c r="G74" s="15"/>
      <c r="H74" s="15"/>
      <c r="I74" s="16"/>
      <c r="J74" s="15"/>
      <c r="K74" s="20">
        <v>25</v>
      </c>
      <c r="L74" s="15">
        <v>10</v>
      </c>
      <c r="M74" s="16">
        <v>860.8</v>
      </c>
      <c r="N74" s="15">
        <v>-0.6</v>
      </c>
      <c r="O74" s="16">
        <v>11.7</v>
      </c>
      <c r="P74" s="16">
        <v>1010.2</v>
      </c>
      <c r="Q74" s="16">
        <v>12</v>
      </c>
      <c r="R74" s="16">
        <v>13.7</v>
      </c>
      <c r="S74" s="16">
        <v>1179.0999999999999</v>
      </c>
      <c r="T74" s="16">
        <v>-3.7</v>
      </c>
      <c r="U74" s="20">
        <v>25</v>
      </c>
      <c r="V74" s="16">
        <v>12.3</v>
      </c>
      <c r="W74" s="15">
        <v>1048.8</v>
      </c>
      <c r="X74" s="16">
        <v>-2.2999999999999998</v>
      </c>
      <c r="Y74" s="15"/>
      <c r="Z74" s="15"/>
      <c r="AA74" s="15"/>
      <c r="AB74" s="16">
        <v>10.4</v>
      </c>
      <c r="AC74" s="16">
        <v>882</v>
      </c>
      <c r="AD74" s="15">
        <v>-10.5</v>
      </c>
      <c r="AE74" s="20">
        <v>25</v>
      </c>
      <c r="AF74" s="15">
        <v>8.9</v>
      </c>
      <c r="AG74" s="16">
        <v>749.7</v>
      </c>
      <c r="AH74" s="16">
        <v>-3.3</v>
      </c>
      <c r="AI74" s="15"/>
      <c r="AJ74" s="16"/>
      <c r="AK74" s="15"/>
      <c r="AL74" s="16">
        <v>9.4</v>
      </c>
      <c r="AM74" s="16">
        <v>794.1</v>
      </c>
      <c r="AN74" s="16">
        <v>4.7</v>
      </c>
    </row>
    <row r="75" spans="1:40" x14ac:dyDescent="0.2">
      <c r="A75" s="20">
        <v>26</v>
      </c>
      <c r="B75" s="15">
        <v>9.1</v>
      </c>
      <c r="C75" s="16">
        <v>782.7</v>
      </c>
      <c r="D75" s="16">
        <v>1.4</v>
      </c>
      <c r="E75" s="15">
        <v>9.5</v>
      </c>
      <c r="F75" s="16">
        <v>822.2</v>
      </c>
      <c r="G75" s="15">
        <v>1.5</v>
      </c>
      <c r="H75" s="16">
        <v>9.8000000000000007</v>
      </c>
      <c r="I75" s="15">
        <v>841.2</v>
      </c>
      <c r="J75" s="16">
        <v>-5.3</v>
      </c>
      <c r="K75" s="20">
        <v>26</v>
      </c>
      <c r="L75" s="15">
        <v>10</v>
      </c>
      <c r="M75" s="16">
        <v>860</v>
      </c>
      <c r="N75" s="15">
        <v>-1.4</v>
      </c>
      <c r="O75" s="15"/>
      <c r="P75" s="16"/>
      <c r="Q75" s="16"/>
      <c r="R75" s="16">
        <v>13.6</v>
      </c>
      <c r="S75" s="16">
        <v>1175.3</v>
      </c>
      <c r="T75" s="16">
        <v>-3.8</v>
      </c>
      <c r="U75" s="20">
        <v>26</v>
      </c>
      <c r="V75" s="15">
        <v>12.4</v>
      </c>
      <c r="W75" s="16">
        <v>1051.7</v>
      </c>
      <c r="X75" s="16">
        <v>2.9</v>
      </c>
      <c r="Y75" s="15"/>
      <c r="Z75" s="16"/>
      <c r="AA75" s="16"/>
      <c r="AB75" s="16">
        <v>10.3</v>
      </c>
      <c r="AC75" s="15">
        <v>872.3</v>
      </c>
      <c r="AD75" s="16">
        <v>-9.6999999999999993</v>
      </c>
      <c r="AE75" s="20">
        <v>26</v>
      </c>
      <c r="AF75" s="15">
        <v>8.8000000000000007</v>
      </c>
      <c r="AG75" s="16">
        <v>743.8</v>
      </c>
      <c r="AH75" s="15">
        <v>-5.9</v>
      </c>
      <c r="AI75" s="16">
        <v>8.6999999999999993</v>
      </c>
      <c r="AJ75" s="15">
        <v>737.2</v>
      </c>
      <c r="AK75" s="16">
        <v>2.6</v>
      </c>
      <c r="AL75" s="16">
        <v>9.4</v>
      </c>
      <c r="AM75" s="16">
        <v>795</v>
      </c>
      <c r="AN75" s="15">
        <v>0.9</v>
      </c>
    </row>
    <row r="76" spans="1:40" x14ac:dyDescent="0.2">
      <c r="A76" s="20">
        <v>27</v>
      </c>
      <c r="B76" s="16"/>
      <c r="C76" s="16"/>
      <c r="D76" s="15"/>
      <c r="E76" s="15">
        <v>9.5</v>
      </c>
      <c r="F76" s="16">
        <v>823.6</v>
      </c>
      <c r="G76" s="15">
        <v>1.4</v>
      </c>
      <c r="H76" s="16">
        <v>9.8000000000000007</v>
      </c>
      <c r="I76" s="16">
        <v>843</v>
      </c>
      <c r="J76" s="15">
        <v>1.8</v>
      </c>
      <c r="K76" s="20">
        <v>27</v>
      </c>
      <c r="L76" s="15">
        <v>10</v>
      </c>
      <c r="M76" s="15">
        <v>859.2</v>
      </c>
      <c r="N76" s="15">
        <v>-0.8</v>
      </c>
      <c r="O76" s="15"/>
      <c r="P76" s="16"/>
      <c r="Q76" s="16"/>
      <c r="R76" s="16">
        <v>13.6</v>
      </c>
      <c r="S76" s="16">
        <v>1172.3</v>
      </c>
      <c r="T76" s="16">
        <v>-3</v>
      </c>
      <c r="U76" s="20">
        <v>27</v>
      </c>
      <c r="V76" s="15">
        <v>12.3</v>
      </c>
      <c r="W76" s="16">
        <v>1045.5999999999999</v>
      </c>
      <c r="X76" s="15">
        <v>-6.1</v>
      </c>
      <c r="Y76" s="15">
        <v>11.6</v>
      </c>
      <c r="Z76" s="15">
        <v>990.6</v>
      </c>
      <c r="AA76" s="15">
        <v>-5.2</v>
      </c>
      <c r="AB76" s="16">
        <v>10.199999999999999</v>
      </c>
      <c r="AC76" s="16">
        <v>865.5</v>
      </c>
      <c r="AD76" s="15">
        <v>-6.8</v>
      </c>
      <c r="AE76" s="20">
        <v>27</v>
      </c>
      <c r="AF76" s="15"/>
      <c r="AG76" s="16"/>
      <c r="AH76" s="15"/>
      <c r="AI76" s="16">
        <v>8.8000000000000007</v>
      </c>
      <c r="AJ76" s="15">
        <v>740.1</v>
      </c>
      <c r="AK76" s="15">
        <v>2.9</v>
      </c>
      <c r="AL76" s="16">
        <v>9.4</v>
      </c>
      <c r="AM76" s="16">
        <v>797.7</v>
      </c>
      <c r="AN76" s="16">
        <v>2.7</v>
      </c>
    </row>
    <row r="77" spans="1:40" x14ac:dyDescent="0.2">
      <c r="A77" s="20">
        <v>28</v>
      </c>
      <c r="B77" s="15"/>
      <c r="C77" s="16"/>
      <c r="D77" s="16"/>
      <c r="E77" s="15">
        <v>9.5</v>
      </c>
      <c r="F77" s="15">
        <v>822.3</v>
      </c>
      <c r="G77" s="16">
        <v>-1.3</v>
      </c>
      <c r="H77" s="16">
        <v>9.8000000000000007</v>
      </c>
      <c r="I77" s="16">
        <v>847.7</v>
      </c>
      <c r="J77" s="15">
        <v>4.7</v>
      </c>
      <c r="K77" s="20">
        <v>28</v>
      </c>
      <c r="L77" s="15">
        <v>10</v>
      </c>
      <c r="M77" s="16">
        <v>859.5</v>
      </c>
      <c r="N77" s="16">
        <v>0.3</v>
      </c>
      <c r="O77" s="16">
        <v>12</v>
      </c>
      <c r="P77" s="16">
        <v>1031.5</v>
      </c>
      <c r="Q77" s="16">
        <v>21.3</v>
      </c>
      <c r="R77" s="16">
        <v>13.6</v>
      </c>
      <c r="S77" s="16">
        <v>1176.8</v>
      </c>
      <c r="T77" s="16">
        <v>4.5</v>
      </c>
      <c r="U77" s="20">
        <v>28</v>
      </c>
      <c r="V77" s="15"/>
      <c r="W77" s="15"/>
      <c r="X77" s="15"/>
      <c r="Y77" s="15">
        <v>11.6</v>
      </c>
      <c r="Z77" s="16">
        <v>985.4</v>
      </c>
      <c r="AA77" s="15">
        <v>-5.2</v>
      </c>
      <c r="AB77" s="16">
        <v>10.199999999999999</v>
      </c>
      <c r="AC77" s="16">
        <v>862.6</v>
      </c>
      <c r="AD77" s="16">
        <v>-2.9</v>
      </c>
      <c r="AE77" s="20">
        <v>28</v>
      </c>
      <c r="AF77" s="15"/>
      <c r="AG77" s="15"/>
      <c r="AH77" s="15"/>
      <c r="AI77" s="16">
        <v>8.8000000000000007</v>
      </c>
      <c r="AJ77" s="15">
        <v>742.2</v>
      </c>
      <c r="AK77" s="15">
        <v>2.1</v>
      </c>
      <c r="AL77" s="15">
        <v>9.4</v>
      </c>
      <c r="AM77" s="16">
        <v>799.1</v>
      </c>
      <c r="AN77" s="15">
        <v>1.4</v>
      </c>
    </row>
    <row r="78" spans="1:40" x14ac:dyDescent="0.2">
      <c r="A78" s="20">
        <v>29</v>
      </c>
      <c r="B78" s="15">
        <v>9.1</v>
      </c>
      <c r="C78" s="16">
        <v>786.9</v>
      </c>
      <c r="D78" s="15">
        <v>4.2</v>
      </c>
      <c r="E78" s="15"/>
      <c r="F78" s="15"/>
      <c r="G78" s="15"/>
      <c r="H78" s="15">
        <v>9.9</v>
      </c>
      <c r="I78" s="15">
        <v>849.4</v>
      </c>
      <c r="J78" s="15">
        <v>1.7</v>
      </c>
      <c r="K78" s="20">
        <v>29</v>
      </c>
      <c r="L78" s="15"/>
      <c r="M78" s="16"/>
      <c r="N78" s="15"/>
      <c r="O78" s="15">
        <v>12.2</v>
      </c>
      <c r="P78" s="16">
        <v>1048.0999999999999</v>
      </c>
      <c r="Q78" s="16">
        <v>16.600000000000001</v>
      </c>
      <c r="R78" s="16">
        <v>13.7</v>
      </c>
      <c r="S78" s="16">
        <v>1178.9000000000001</v>
      </c>
      <c r="T78" s="16">
        <v>2.1</v>
      </c>
      <c r="U78" s="20">
        <v>29</v>
      </c>
      <c r="V78" s="15"/>
      <c r="W78" s="15"/>
      <c r="X78" s="16"/>
      <c r="Y78" s="15">
        <v>11.6</v>
      </c>
      <c r="Z78" s="16">
        <v>985.2</v>
      </c>
      <c r="AA78" s="15">
        <v>-0.2</v>
      </c>
      <c r="AB78" s="15"/>
      <c r="AC78" s="15"/>
      <c r="AD78" s="15"/>
      <c r="AE78" s="20">
        <v>29</v>
      </c>
      <c r="AF78" s="15">
        <v>8.8000000000000007</v>
      </c>
      <c r="AG78" s="16">
        <v>742.2</v>
      </c>
      <c r="AH78" s="15">
        <v>-1.6</v>
      </c>
      <c r="AI78" s="16">
        <v>8.8000000000000007</v>
      </c>
      <c r="AJ78" s="15">
        <v>744.1</v>
      </c>
      <c r="AK78" s="16">
        <v>1.9</v>
      </c>
      <c r="AL78" s="15">
        <v>9.5</v>
      </c>
      <c r="AM78" s="16">
        <v>799.7</v>
      </c>
      <c r="AN78" s="15">
        <v>0.6</v>
      </c>
    </row>
    <row r="79" spans="1:40" x14ac:dyDescent="0.2">
      <c r="A79" s="20">
        <v>30</v>
      </c>
      <c r="B79" s="16">
        <v>9.1</v>
      </c>
      <c r="C79" s="15">
        <v>788.9</v>
      </c>
      <c r="D79" s="16">
        <v>2</v>
      </c>
      <c r="E79" s="15"/>
      <c r="F79" s="15"/>
      <c r="G79" s="15"/>
      <c r="H79" s="15">
        <v>9.9</v>
      </c>
      <c r="I79" s="16">
        <v>850.8</v>
      </c>
      <c r="J79" s="15">
        <v>1.4</v>
      </c>
      <c r="K79" s="20">
        <v>30</v>
      </c>
      <c r="L79" s="15"/>
      <c r="M79" s="15"/>
      <c r="N79" s="15"/>
      <c r="O79" s="16">
        <v>12.3</v>
      </c>
      <c r="P79" s="16">
        <v>1054.4000000000001</v>
      </c>
      <c r="Q79" s="16">
        <v>6.3</v>
      </c>
      <c r="R79" s="16"/>
      <c r="S79" s="16"/>
      <c r="T79" s="16"/>
      <c r="U79" s="20">
        <v>30</v>
      </c>
      <c r="V79" s="15">
        <v>12.3</v>
      </c>
      <c r="W79" s="15">
        <v>1042.5999999999999</v>
      </c>
      <c r="X79" s="16">
        <v>-3</v>
      </c>
      <c r="Y79" s="15">
        <v>11.6</v>
      </c>
      <c r="Z79" s="15">
        <v>985.5</v>
      </c>
      <c r="AA79" s="15">
        <v>0.3</v>
      </c>
      <c r="AB79" s="15"/>
      <c r="AC79" s="16"/>
      <c r="AD79" s="15"/>
      <c r="AE79" s="20">
        <v>30</v>
      </c>
      <c r="AF79" s="16">
        <v>8.6999999999999993</v>
      </c>
      <c r="AG79" s="16">
        <v>736.8</v>
      </c>
      <c r="AH79" s="15">
        <v>-5.4</v>
      </c>
      <c r="AI79" s="15">
        <v>8.8000000000000007</v>
      </c>
      <c r="AJ79" s="15">
        <v>745.7</v>
      </c>
      <c r="AK79" s="15">
        <v>1.6</v>
      </c>
      <c r="AL79" s="15"/>
      <c r="AM79" s="15"/>
      <c r="AN79" s="15"/>
    </row>
    <row r="80" spans="1:40" x14ac:dyDescent="0.2">
      <c r="A80" s="20">
        <v>31</v>
      </c>
      <c r="B80" s="16">
        <v>9.1</v>
      </c>
      <c r="C80" s="15">
        <v>789.1</v>
      </c>
      <c r="D80" s="16">
        <v>0.2</v>
      </c>
      <c r="E80" s="15"/>
      <c r="F80" s="15"/>
      <c r="G80" s="15"/>
      <c r="H80" s="15"/>
      <c r="I80" s="15"/>
      <c r="J80" s="16"/>
      <c r="K80" s="20">
        <v>31</v>
      </c>
      <c r="L80" s="15"/>
      <c r="M80" s="15"/>
      <c r="N80" s="15"/>
      <c r="O80" s="15">
        <v>12.4</v>
      </c>
      <c r="P80" s="16">
        <v>1063.4000000000001</v>
      </c>
      <c r="Q80" s="16">
        <v>9</v>
      </c>
      <c r="R80" s="16"/>
      <c r="S80" s="16"/>
      <c r="T80" s="16"/>
      <c r="U80" s="20">
        <v>31</v>
      </c>
      <c r="V80" s="15">
        <v>12.2</v>
      </c>
      <c r="W80" s="15">
        <v>1041.4000000000001</v>
      </c>
      <c r="X80" s="16">
        <v>-1.2</v>
      </c>
      <c r="Y80" s="15">
        <v>11.6</v>
      </c>
      <c r="Z80" s="16">
        <v>984.3</v>
      </c>
      <c r="AA80" s="15">
        <v>-1.2</v>
      </c>
      <c r="AB80" s="15"/>
      <c r="AC80" s="15"/>
      <c r="AD80" s="15"/>
      <c r="AE80" s="20">
        <v>31</v>
      </c>
      <c r="AF80" s="16">
        <v>8.6999999999999993</v>
      </c>
      <c r="AG80" s="15">
        <v>734</v>
      </c>
      <c r="AH80" s="15">
        <v>-2.8</v>
      </c>
      <c r="AI80" s="15"/>
      <c r="AJ80" s="15"/>
      <c r="AK80" s="15"/>
      <c r="AL80" s="15"/>
      <c r="AM80" s="15"/>
      <c r="AN80" s="15"/>
    </row>
    <row r="81" spans="1:40" x14ac:dyDescent="0.2">
      <c r="A81" s="15"/>
      <c r="B81" s="15"/>
      <c r="C81" s="20"/>
      <c r="D81" s="15"/>
      <c r="E81" s="15"/>
      <c r="F81" s="21"/>
      <c r="G81" s="15"/>
      <c r="H81" s="15"/>
      <c r="I81" s="20"/>
      <c r="J81" s="15"/>
      <c r="K81" s="20"/>
      <c r="L81" s="15"/>
      <c r="M81" s="21">
        <f>SUM(M50:M80)</f>
        <v>18041.400000000001</v>
      </c>
      <c r="N81" s="15"/>
      <c r="O81" s="15"/>
      <c r="P81" s="21">
        <f>SUM(P50:P80)</f>
        <v>19789.599999999999</v>
      </c>
      <c r="Q81" s="15"/>
      <c r="R81" s="15"/>
      <c r="S81" s="20">
        <f>SUM(S50:S80)</f>
        <v>22987.1</v>
      </c>
      <c r="T81" s="15"/>
      <c r="U81" s="20"/>
      <c r="V81" s="15"/>
      <c r="W81" s="20"/>
      <c r="X81" s="15"/>
      <c r="Y81" s="15"/>
      <c r="Z81" s="20"/>
      <c r="AA81" s="15"/>
      <c r="AB81" s="15"/>
      <c r="AC81" s="20"/>
      <c r="AD81" s="15"/>
      <c r="AE81" s="20"/>
      <c r="AF81" s="22"/>
      <c r="AG81" s="21"/>
      <c r="AH81" s="19"/>
      <c r="AI81" s="15"/>
      <c r="AJ81" s="20"/>
      <c r="AK81" s="15"/>
      <c r="AL81" s="15"/>
      <c r="AM81" s="20"/>
      <c r="AN81" s="15"/>
    </row>
    <row r="84" spans="1:40" ht="15.75" x14ac:dyDescent="0.25">
      <c r="A84" s="533" t="s">
        <v>78</v>
      </c>
      <c r="B84" s="534"/>
      <c r="C84" s="534"/>
      <c r="D84" s="534"/>
      <c r="E84" s="534"/>
      <c r="F84" s="534"/>
      <c r="G84" s="534"/>
      <c r="H84" s="534"/>
      <c r="I84" s="534"/>
      <c r="J84" s="18"/>
      <c r="K84" s="533" t="s">
        <v>68</v>
      </c>
      <c r="L84" s="534"/>
      <c r="M84" s="534"/>
      <c r="N84" s="534"/>
      <c r="O84" s="534"/>
      <c r="P84" s="534"/>
      <c r="Q84" s="534"/>
      <c r="R84" s="534"/>
      <c r="S84" s="534"/>
      <c r="U84" s="533" t="s">
        <v>70</v>
      </c>
      <c r="V84" s="534"/>
      <c r="W84" s="534"/>
      <c r="X84" s="534"/>
      <c r="Y84" s="534"/>
      <c r="Z84" s="534"/>
      <c r="AA84" s="534"/>
      <c r="AB84" s="534"/>
      <c r="AC84" s="534"/>
      <c r="AE84" s="533" t="s">
        <v>72</v>
      </c>
      <c r="AF84" s="534"/>
      <c r="AG84" s="534"/>
      <c r="AH84" s="534"/>
      <c r="AI84" s="534"/>
      <c r="AJ84" s="534"/>
      <c r="AK84" s="534"/>
      <c r="AL84" s="534"/>
      <c r="AM84" s="534"/>
    </row>
    <row r="85" spans="1:40" ht="15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</row>
    <row r="86" spans="1:40" ht="15" x14ac:dyDescent="0.2">
      <c r="A86" s="525" t="s">
        <v>48</v>
      </c>
      <c r="B86" s="535" t="s">
        <v>55</v>
      </c>
      <c r="C86" s="536"/>
      <c r="D86" s="537"/>
      <c r="E86" s="535" t="s">
        <v>56</v>
      </c>
      <c r="F86" s="538"/>
      <c r="G86" s="539"/>
      <c r="H86" s="528" t="s">
        <v>57</v>
      </c>
      <c r="I86" s="529"/>
      <c r="J86" s="530"/>
      <c r="K86" s="525" t="s">
        <v>48</v>
      </c>
      <c r="L86" s="528" t="s">
        <v>58</v>
      </c>
      <c r="M86" s="529"/>
      <c r="N86" s="530"/>
      <c r="O86" s="528" t="s">
        <v>59</v>
      </c>
      <c r="P86" s="531"/>
      <c r="Q86" s="532"/>
      <c r="R86" s="528" t="s">
        <v>60</v>
      </c>
      <c r="S86" s="531"/>
      <c r="T86" s="532"/>
      <c r="U86" s="525" t="s">
        <v>48</v>
      </c>
      <c r="V86" s="528" t="s">
        <v>61</v>
      </c>
      <c r="W86" s="529"/>
      <c r="X86" s="530"/>
      <c r="Y86" s="528" t="s">
        <v>62</v>
      </c>
      <c r="Z86" s="531"/>
      <c r="AA86" s="532"/>
      <c r="AB86" s="528" t="s">
        <v>53</v>
      </c>
      <c r="AC86" s="531"/>
      <c r="AD86" s="532"/>
      <c r="AE86" s="525" t="s">
        <v>48</v>
      </c>
      <c r="AF86" s="535" t="s">
        <v>45</v>
      </c>
      <c r="AG86" s="538"/>
      <c r="AH86" s="539"/>
      <c r="AI86" s="535" t="s">
        <v>46</v>
      </c>
      <c r="AJ86" s="538"/>
      <c r="AK86" s="539"/>
      <c r="AL86" s="535" t="s">
        <v>47</v>
      </c>
      <c r="AM86" s="538"/>
      <c r="AN86" s="539"/>
    </row>
    <row r="87" spans="1:40" ht="15" x14ac:dyDescent="0.2">
      <c r="A87" s="526"/>
      <c r="B87" s="2" t="s">
        <v>49</v>
      </c>
      <c r="C87" s="3" t="s">
        <v>0</v>
      </c>
      <c r="D87" s="4" t="s">
        <v>54</v>
      </c>
      <c r="E87" s="2" t="s">
        <v>49</v>
      </c>
      <c r="F87" s="3" t="s">
        <v>0</v>
      </c>
      <c r="G87" s="4" t="s">
        <v>54</v>
      </c>
      <c r="H87" s="2" t="s">
        <v>50</v>
      </c>
      <c r="I87" s="3" t="s">
        <v>0</v>
      </c>
      <c r="J87" s="4" t="s">
        <v>54</v>
      </c>
      <c r="K87" s="526"/>
      <c r="L87" s="12" t="s">
        <v>50</v>
      </c>
      <c r="M87" s="5" t="s">
        <v>0</v>
      </c>
      <c r="N87" s="13" t="s">
        <v>54</v>
      </c>
      <c r="O87" s="2" t="s">
        <v>50</v>
      </c>
      <c r="P87" s="3" t="s">
        <v>0</v>
      </c>
      <c r="Q87" s="4" t="s">
        <v>54</v>
      </c>
      <c r="R87" s="12" t="s">
        <v>50</v>
      </c>
      <c r="S87" s="5" t="s">
        <v>0</v>
      </c>
      <c r="T87" s="13" t="s">
        <v>54</v>
      </c>
      <c r="U87" s="526"/>
      <c r="V87" s="12" t="s">
        <v>50</v>
      </c>
      <c r="W87" s="5" t="s">
        <v>0</v>
      </c>
      <c r="X87" s="13" t="s">
        <v>54</v>
      </c>
      <c r="Y87" s="12" t="s">
        <v>50</v>
      </c>
      <c r="Z87" s="5" t="s">
        <v>0</v>
      </c>
      <c r="AA87" s="13" t="s">
        <v>54</v>
      </c>
      <c r="AB87" s="12" t="s">
        <v>50</v>
      </c>
      <c r="AC87" s="5" t="s">
        <v>0</v>
      </c>
      <c r="AD87" s="13" t="s">
        <v>54</v>
      </c>
      <c r="AE87" s="526"/>
      <c r="AF87" s="2" t="s">
        <v>49</v>
      </c>
      <c r="AG87" s="3" t="s">
        <v>0</v>
      </c>
      <c r="AH87" s="4" t="s">
        <v>54</v>
      </c>
      <c r="AI87" s="2" t="s">
        <v>49</v>
      </c>
      <c r="AJ87" s="3" t="s">
        <v>0</v>
      </c>
      <c r="AK87" s="4" t="s">
        <v>54</v>
      </c>
      <c r="AL87" s="2" t="s">
        <v>49</v>
      </c>
      <c r="AM87" s="3" t="s">
        <v>0</v>
      </c>
      <c r="AN87" s="4" t="s">
        <v>54</v>
      </c>
    </row>
    <row r="88" spans="1:40" ht="15" x14ac:dyDescent="0.2">
      <c r="A88" s="526"/>
      <c r="B88" s="5" t="s">
        <v>52</v>
      </c>
      <c r="C88" s="6" t="s">
        <v>3</v>
      </c>
      <c r="D88" s="7" t="s">
        <v>3</v>
      </c>
      <c r="E88" s="5" t="s">
        <v>52</v>
      </c>
      <c r="F88" s="6" t="s">
        <v>3</v>
      </c>
      <c r="G88" s="7" t="s">
        <v>3</v>
      </c>
      <c r="H88" s="5" t="s">
        <v>51</v>
      </c>
      <c r="I88" s="6" t="s">
        <v>3</v>
      </c>
      <c r="J88" s="7" t="s">
        <v>3</v>
      </c>
      <c r="K88" s="526"/>
      <c r="L88" s="5" t="s">
        <v>51</v>
      </c>
      <c r="M88" s="6" t="s">
        <v>3</v>
      </c>
      <c r="N88" s="7" t="s">
        <v>3</v>
      </c>
      <c r="O88" s="5" t="s">
        <v>51</v>
      </c>
      <c r="P88" s="6" t="s">
        <v>3</v>
      </c>
      <c r="Q88" s="7" t="s">
        <v>3</v>
      </c>
      <c r="R88" s="5" t="s">
        <v>51</v>
      </c>
      <c r="S88" s="6" t="s">
        <v>3</v>
      </c>
      <c r="T88" s="7" t="s">
        <v>3</v>
      </c>
      <c r="U88" s="526"/>
      <c r="V88" s="5" t="s">
        <v>51</v>
      </c>
      <c r="W88" s="6" t="s">
        <v>3</v>
      </c>
      <c r="X88" s="7" t="s">
        <v>3</v>
      </c>
      <c r="Y88" s="5" t="s">
        <v>51</v>
      </c>
      <c r="Z88" s="6" t="s">
        <v>3</v>
      </c>
      <c r="AA88" s="7" t="s">
        <v>3</v>
      </c>
      <c r="AB88" s="5" t="s">
        <v>51</v>
      </c>
      <c r="AC88" s="6" t="s">
        <v>3</v>
      </c>
      <c r="AD88" s="7" t="s">
        <v>3</v>
      </c>
      <c r="AE88" s="526"/>
      <c r="AF88" s="5" t="s">
        <v>52</v>
      </c>
      <c r="AG88" s="6" t="s">
        <v>3</v>
      </c>
      <c r="AH88" s="7" t="s">
        <v>3</v>
      </c>
      <c r="AI88" s="5" t="s">
        <v>52</v>
      </c>
      <c r="AJ88" s="6" t="s">
        <v>3</v>
      </c>
      <c r="AK88" s="7" t="s">
        <v>3</v>
      </c>
      <c r="AL88" s="5" t="s">
        <v>52</v>
      </c>
      <c r="AM88" s="6" t="s">
        <v>3</v>
      </c>
      <c r="AN88" s="7" t="s">
        <v>3</v>
      </c>
    </row>
    <row r="89" spans="1:40" ht="15" x14ac:dyDescent="0.2">
      <c r="A89" s="527"/>
      <c r="B89" s="8" t="s">
        <v>9</v>
      </c>
      <c r="C89" s="9" t="s">
        <v>6</v>
      </c>
      <c r="D89" s="10" t="s">
        <v>6</v>
      </c>
      <c r="E89" s="8" t="s">
        <v>9</v>
      </c>
      <c r="F89" s="9" t="s">
        <v>6</v>
      </c>
      <c r="G89" s="10" t="s">
        <v>6</v>
      </c>
      <c r="H89" s="8" t="s">
        <v>9</v>
      </c>
      <c r="I89" s="9" t="s">
        <v>6</v>
      </c>
      <c r="J89" s="10" t="s">
        <v>6</v>
      </c>
      <c r="K89" s="527"/>
      <c r="L89" s="8" t="s">
        <v>9</v>
      </c>
      <c r="M89" s="9" t="s">
        <v>6</v>
      </c>
      <c r="N89" s="10" t="s">
        <v>6</v>
      </c>
      <c r="O89" s="5" t="s">
        <v>9</v>
      </c>
      <c r="P89" s="6" t="s">
        <v>6</v>
      </c>
      <c r="Q89" s="7" t="s">
        <v>6</v>
      </c>
      <c r="R89" s="5" t="s">
        <v>9</v>
      </c>
      <c r="S89" s="6" t="s">
        <v>6</v>
      </c>
      <c r="T89" s="7" t="s">
        <v>6</v>
      </c>
      <c r="U89" s="527"/>
      <c r="V89" s="5" t="s">
        <v>9</v>
      </c>
      <c r="W89" s="6" t="s">
        <v>6</v>
      </c>
      <c r="X89" s="11" t="s">
        <v>6</v>
      </c>
      <c r="Y89" s="8" t="s">
        <v>9</v>
      </c>
      <c r="Z89" s="9" t="s">
        <v>6</v>
      </c>
      <c r="AA89" s="10" t="s">
        <v>6</v>
      </c>
      <c r="AB89" s="8" t="s">
        <v>9</v>
      </c>
      <c r="AC89" s="9" t="s">
        <v>6</v>
      </c>
      <c r="AD89" s="10" t="s">
        <v>6</v>
      </c>
      <c r="AE89" s="527"/>
      <c r="AF89" s="8" t="s">
        <v>9</v>
      </c>
      <c r="AG89" s="9" t="s">
        <v>6</v>
      </c>
      <c r="AH89" s="10" t="s">
        <v>6</v>
      </c>
      <c r="AI89" s="8" t="s">
        <v>9</v>
      </c>
      <c r="AJ89" s="9" t="s">
        <v>6</v>
      </c>
      <c r="AK89" s="10" t="s">
        <v>6</v>
      </c>
      <c r="AL89" s="8" t="s">
        <v>9</v>
      </c>
      <c r="AM89" s="9" t="s">
        <v>6</v>
      </c>
      <c r="AN89" s="10" t="s">
        <v>6</v>
      </c>
    </row>
    <row r="90" spans="1:40" x14ac:dyDescent="0.2">
      <c r="A90" s="20">
        <v>1</v>
      </c>
      <c r="B90" s="14"/>
      <c r="C90" s="14"/>
      <c r="D90" s="14"/>
      <c r="E90" s="16">
        <v>9</v>
      </c>
      <c r="F90" s="16">
        <v>835</v>
      </c>
      <c r="G90" s="15">
        <v>-0.2</v>
      </c>
      <c r="H90" s="15">
        <v>9.4</v>
      </c>
      <c r="I90" s="15">
        <v>873.5</v>
      </c>
      <c r="J90" s="15">
        <v>0.9</v>
      </c>
      <c r="K90" s="20">
        <v>1</v>
      </c>
      <c r="L90" s="16"/>
      <c r="M90" s="16"/>
      <c r="N90" s="15"/>
      <c r="O90" s="15"/>
      <c r="P90" s="15">
        <v>898.5</v>
      </c>
      <c r="Q90" s="15"/>
      <c r="R90" s="16">
        <v>10.6</v>
      </c>
      <c r="S90" s="15">
        <v>960.8</v>
      </c>
      <c r="T90" s="15">
        <v>15.3</v>
      </c>
      <c r="U90" s="20">
        <v>1</v>
      </c>
      <c r="V90" s="15"/>
      <c r="W90" s="15"/>
      <c r="X90" s="15"/>
      <c r="Y90" s="15">
        <v>12.4</v>
      </c>
      <c r="Z90" s="16">
        <v>1114.8</v>
      </c>
      <c r="AA90" s="15">
        <v>-9.9</v>
      </c>
      <c r="AB90" s="16">
        <v>11.2</v>
      </c>
      <c r="AC90" s="15">
        <v>1003.3</v>
      </c>
      <c r="AD90" s="16">
        <v>-4.0999999999999996</v>
      </c>
      <c r="AE90" s="20">
        <v>1</v>
      </c>
      <c r="AF90" s="16"/>
      <c r="AG90" s="16"/>
      <c r="AH90" s="15"/>
      <c r="AI90" s="16">
        <v>8.1</v>
      </c>
      <c r="AJ90" s="15">
        <v>712.6</v>
      </c>
      <c r="AK90" s="16">
        <v>-12</v>
      </c>
      <c r="AL90" s="15">
        <v>7.6</v>
      </c>
      <c r="AM90" s="16">
        <v>671.8</v>
      </c>
      <c r="AN90" s="15">
        <v>2.1</v>
      </c>
    </row>
    <row r="91" spans="1:40" x14ac:dyDescent="0.2">
      <c r="A91" s="20">
        <v>2</v>
      </c>
      <c r="B91" s="14"/>
      <c r="C91" s="14"/>
      <c r="D91" s="14"/>
      <c r="E91" s="16">
        <v>9</v>
      </c>
      <c r="F91" s="16">
        <v>835.8</v>
      </c>
      <c r="G91" s="15">
        <v>0.8</v>
      </c>
      <c r="H91" s="15">
        <v>9.4</v>
      </c>
      <c r="I91" s="15">
        <v>874.6</v>
      </c>
      <c r="J91" s="15">
        <v>1.1000000000000001</v>
      </c>
      <c r="K91" s="20">
        <v>2</v>
      </c>
      <c r="L91" s="16"/>
      <c r="M91" s="16"/>
      <c r="N91" s="15"/>
      <c r="O91" s="15">
        <v>9.9</v>
      </c>
      <c r="P91" s="15">
        <v>898.4</v>
      </c>
      <c r="Q91" s="15">
        <v>0.3</v>
      </c>
      <c r="R91" s="16">
        <v>10.7</v>
      </c>
      <c r="S91" s="15">
        <v>974.4</v>
      </c>
      <c r="T91" s="16">
        <v>13.6</v>
      </c>
      <c r="U91" s="20">
        <v>2</v>
      </c>
      <c r="V91" s="15"/>
      <c r="W91" s="15"/>
      <c r="X91" s="16"/>
      <c r="Y91" s="15">
        <v>12.4</v>
      </c>
      <c r="Z91" s="15">
        <v>1112.5999999999999</v>
      </c>
      <c r="AA91" s="16">
        <v>-2.2000000000000002</v>
      </c>
      <c r="AB91" s="16"/>
      <c r="AC91" s="15"/>
      <c r="AD91" s="16"/>
      <c r="AE91" s="20">
        <v>2</v>
      </c>
      <c r="AF91" s="15">
        <v>9.6999999999999993</v>
      </c>
      <c r="AG91" s="16">
        <v>860.1</v>
      </c>
      <c r="AH91" s="16">
        <v>-6.3</v>
      </c>
      <c r="AI91" s="15">
        <v>8.1</v>
      </c>
      <c r="AJ91" s="15">
        <v>714.3</v>
      </c>
      <c r="AK91" s="16">
        <v>1.7</v>
      </c>
      <c r="AL91" s="15"/>
      <c r="AM91" s="15"/>
      <c r="AN91" s="15"/>
    </row>
    <row r="92" spans="1:40" x14ac:dyDescent="0.2">
      <c r="A92" s="20">
        <v>3</v>
      </c>
      <c r="B92" s="14"/>
      <c r="C92" s="14"/>
      <c r="D92" s="14"/>
      <c r="E92" s="16">
        <v>9</v>
      </c>
      <c r="F92" s="16">
        <v>835.2</v>
      </c>
      <c r="G92" s="16">
        <v>-0.6</v>
      </c>
      <c r="H92" s="15">
        <v>9.5</v>
      </c>
      <c r="I92" s="15">
        <v>876.7</v>
      </c>
      <c r="J92" s="15">
        <v>2.1</v>
      </c>
      <c r="K92" s="20">
        <v>3</v>
      </c>
      <c r="L92" s="16">
        <v>9.8000000000000007</v>
      </c>
      <c r="M92" s="15">
        <v>899.1</v>
      </c>
      <c r="N92" s="15">
        <v>-0.1</v>
      </c>
      <c r="O92" s="15">
        <v>9.8000000000000007</v>
      </c>
      <c r="P92" s="15">
        <v>891.6</v>
      </c>
      <c r="Q92" s="15">
        <v>-6.8</v>
      </c>
      <c r="R92" s="15"/>
      <c r="S92" s="15"/>
      <c r="T92" s="15"/>
      <c r="U92" s="20">
        <v>3</v>
      </c>
      <c r="V92" s="15">
        <v>13.2</v>
      </c>
      <c r="W92" s="16">
        <v>1189.8</v>
      </c>
      <c r="X92" s="15">
        <v>-1.3</v>
      </c>
      <c r="Y92" s="15">
        <v>12.4</v>
      </c>
      <c r="Z92" s="16">
        <v>1110.3</v>
      </c>
      <c r="AA92" s="15">
        <v>-2.2999999999999998</v>
      </c>
      <c r="AB92" s="15"/>
      <c r="AC92" s="16"/>
      <c r="AD92" s="15"/>
      <c r="AE92" s="20">
        <v>3</v>
      </c>
      <c r="AF92" s="16">
        <v>9.6</v>
      </c>
      <c r="AG92" s="15">
        <v>853.8</v>
      </c>
      <c r="AH92" s="16">
        <v>-6.3</v>
      </c>
      <c r="AI92" s="15">
        <v>8.1</v>
      </c>
      <c r="AJ92" s="15">
        <v>712.4</v>
      </c>
      <c r="AK92" s="15">
        <v>-1.9</v>
      </c>
      <c r="AL92" s="15"/>
      <c r="AM92" s="16"/>
      <c r="AN92" s="15"/>
    </row>
    <row r="93" spans="1:40" x14ac:dyDescent="0.2">
      <c r="A93" s="20">
        <v>4</v>
      </c>
      <c r="B93" s="14"/>
      <c r="C93" s="14"/>
      <c r="D93" s="14"/>
      <c r="E93" s="16"/>
      <c r="F93" s="15"/>
      <c r="G93" s="16"/>
      <c r="H93" s="15"/>
      <c r="I93" s="16"/>
      <c r="J93" s="15"/>
      <c r="K93" s="20">
        <v>4</v>
      </c>
      <c r="L93" s="16">
        <v>9.8000000000000007</v>
      </c>
      <c r="M93" s="15">
        <v>900.2</v>
      </c>
      <c r="N93" s="15">
        <v>1.1000000000000001</v>
      </c>
      <c r="O93" s="15">
        <v>9.8000000000000007</v>
      </c>
      <c r="P93" s="15">
        <v>888.2</v>
      </c>
      <c r="Q93" s="16">
        <v>-3.4</v>
      </c>
      <c r="R93" s="15"/>
      <c r="S93" s="16"/>
      <c r="T93" s="16"/>
      <c r="U93" s="20">
        <v>4</v>
      </c>
      <c r="V93" s="15">
        <v>13.1</v>
      </c>
      <c r="W93" s="15">
        <v>1182.5999999999999</v>
      </c>
      <c r="X93" s="16">
        <v>-7.2</v>
      </c>
      <c r="Y93" s="15">
        <v>12.3</v>
      </c>
      <c r="Z93" s="15">
        <v>1105.7</v>
      </c>
      <c r="AA93" s="16">
        <v>-4.5999999999999996</v>
      </c>
      <c r="AB93" s="15">
        <v>11.1</v>
      </c>
      <c r="AC93" s="16">
        <v>991.3</v>
      </c>
      <c r="AD93" s="16">
        <v>-12</v>
      </c>
      <c r="AE93" s="20">
        <v>4</v>
      </c>
      <c r="AF93" s="16">
        <v>9.5</v>
      </c>
      <c r="AG93" s="15">
        <v>844.2</v>
      </c>
      <c r="AH93" s="16">
        <v>-9.6</v>
      </c>
      <c r="AI93" s="15"/>
      <c r="AJ93" s="15"/>
      <c r="AK93" s="15"/>
      <c r="AL93" s="15">
        <v>7.7</v>
      </c>
      <c r="AM93" s="16">
        <v>677.9</v>
      </c>
      <c r="AN93" s="15">
        <v>6.1</v>
      </c>
    </row>
    <row r="94" spans="1:40" x14ac:dyDescent="0.2">
      <c r="A94" s="20">
        <v>5</v>
      </c>
      <c r="B94" s="15"/>
      <c r="C94" s="15"/>
      <c r="D94" s="15"/>
      <c r="E94" s="16"/>
      <c r="F94" s="16"/>
      <c r="G94" s="15"/>
      <c r="H94" s="15"/>
      <c r="I94" s="15"/>
      <c r="J94" s="15"/>
      <c r="K94" s="20">
        <v>5</v>
      </c>
      <c r="L94" s="15">
        <v>9.8000000000000007</v>
      </c>
      <c r="M94" s="15">
        <v>898.5</v>
      </c>
      <c r="N94" s="15">
        <v>-1.7</v>
      </c>
      <c r="O94" s="16">
        <v>9.6999999999999993</v>
      </c>
      <c r="P94" s="16">
        <v>886.5</v>
      </c>
      <c r="Q94" s="16">
        <v>-1.7</v>
      </c>
      <c r="R94" s="16">
        <v>11.1</v>
      </c>
      <c r="S94" s="16">
        <v>1010.7</v>
      </c>
      <c r="T94" s="16">
        <v>36.299999999999997</v>
      </c>
      <c r="U94" s="20">
        <v>5</v>
      </c>
      <c r="V94" s="16">
        <v>13</v>
      </c>
      <c r="W94" s="16">
        <v>1175.4000000000001</v>
      </c>
      <c r="X94" s="15">
        <v>-7.2</v>
      </c>
      <c r="Y94" s="16"/>
      <c r="Z94" s="16"/>
      <c r="AA94" s="15"/>
      <c r="AB94" s="15">
        <v>10.9</v>
      </c>
      <c r="AC94" s="15">
        <v>979.9</v>
      </c>
      <c r="AD94" s="16">
        <v>-11.4</v>
      </c>
      <c r="AE94" s="20">
        <v>5</v>
      </c>
      <c r="AF94" s="16">
        <v>9.4</v>
      </c>
      <c r="AG94" s="15">
        <v>833.5</v>
      </c>
      <c r="AH94" s="15">
        <v>-10.7</v>
      </c>
      <c r="AI94" s="15"/>
      <c r="AJ94" s="16"/>
      <c r="AK94" s="15"/>
      <c r="AL94" s="15">
        <v>7.7</v>
      </c>
      <c r="AM94" s="15">
        <v>679.3</v>
      </c>
      <c r="AN94" s="15">
        <v>1.4</v>
      </c>
    </row>
    <row r="95" spans="1:40" x14ac:dyDescent="0.2">
      <c r="A95" s="20">
        <v>6</v>
      </c>
      <c r="B95" s="15"/>
      <c r="C95" s="16"/>
      <c r="D95" s="15"/>
      <c r="E95" s="16">
        <v>9</v>
      </c>
      <c r="F95" s="16">
        <v>838</v>
      </c>
      <c r="G95" s="16">
        <v>2.8</v>
      </c>
      <c r="H95" s="15">
        <v>9.5</v>
      </c>
      <c r="I95" s="15">
        <v>880.7</v>
      </c>
      <c r="J95" s="16">
        <v>4</v>
      </c>
      <c r="K95" s="20">
        <v>6</v>
      </c>
      <c r="L95" s="15">
        <v>9.8000000000000007</v>
      </c>
      <c r="M95" s="15">
        <v>900.8</v>
      </c>
      <c r="N95" s="15">
        <v>2.2999999999999998</v>
      </c>
      <c r="O95" s="16">
        <v>9.6999999999999993</v>
      </c>
      <c r="P95" s="16">
        <v>883.7</v>
      </c>
      <c r="Q95" s="16">
        <v>-2.8</v>
      </c>
      <c r="R95" s="15">
        <v>11.6</v>
      </c>
      <c r="S95" s="16">
        <v>1040.0999999999999</v>
      </c>
      <c r="T95" s="16">
        <v>29.4</v>
      </c>
      <c r="U95" s="20">
        <v>6</v>
      </c>
      <c r="V95" s="16">
        <v>13</v>
      </c>
      <c r="W95" s="16">
        <v>1171.9000000000001</v>
      </c>
      <c r="X95" s="15">
        <v>-3.5</v>
      </c>
      <c r="Y95" s="15"/>
      <c r="Z95" s="16"/>
      <c r="AA95" s="15"/>
      <c r="AB95" s="16">
        <v>10.9</v>
      </c>
      <c r="AC95" s="16">
        <v>972</v>
      </c>
      <c r="AD95" s="16">
        <v>-7.9</v>
      </c>
      <c r="AE95" s="20">
        <v>6</v>
      </c>
      <c r="AF95" s="15">
        <v>9.3000000000000007</v>
      </c>
      <c r="AG95" s="16">
        <v>821.2</v>
      </c>
      <c r="AH95" s="15">
        <v>-12.3</v>
      </c>
      <c r="AI95" s="15"/>
      <c r="AJ95" s="15"/>
      <c r="AK95" s="15"/>
      <c r="AL95" s="15">
        <v>7.7</v>
      </c>
      <c r="AM95" s="15">
        <v>676.6</v>
      </c>
      <c r="AN95" s="15">
        <v>-2.7</v>
      </c>
    </row>
    <row r="96" spans="1:40" x14ac:dyDescent="0.2">
      <c r="A96" s="20">
        <v>7</v>
      </c>
      <c r="B96" s="14"/>
      <c r="C96" s="14"/>
      <c r="D96" s="14"/>
      <c r="E96" s="16">
        <v>9</v>
      </c>
      <c r="F96" s="16">
        <v>842.5</v>
      </c>
      <c r="G96" s="15">
        <v>4.5</v>
      </c>
      <c r="H96" s="15">
        <v>9.5</v>
      </c>
      <c r="I96" s="16">
        <v>881.5</v>
      </c>
      <c r="J96" s="15">
        <v>0.8</v>
      </c>
      <c r="K96" s="20">
        <v>7</v>
      </c>
      <c r="L96" s="15">
        <v>9.8000000000000007</v>
      </c>
      <c r="M96" s="16">
        <v>900.9</v>
      </c>
      <c r="N96" s="15">
        <v>0.1</v>
      </c>
      <c r="O96" s="16"/>
      <c r="P96" s="16">
        <v>885.7</v>
      </c>
      <c r="Q96" s="16"/>
      <c r="R96" s="16">
        <v>11.6</v>
      </c>
      <c r="S96" s="16">
        <v>1055</v>
      </c>
      <c r="T96" s="16">
        <v>14.9</v>
      </c>
      <c r="U96" s="20">
        <v>7</v>
      </c>
      <c r="V96" s="15">
        <v>12.9</v>
      </c>
      <c r="W96" s="16">
        <v>1161.2</v>
      </c>
      <c r="X96" s="15">
        <v>-10.7</v>
      </c>
      <c r="Y96" s="15">
        <v>12.2</v>
      </c>
      <c r="Z96" s="16">
        <v>1096.4000000000001</v>
      </c>
      <c r="AA96" s="15">
        <v>-9.3000000000000007</v>
      </c>
      <c r="AB96" s="16">
        <v>10.8</v>
      </c>
      <c r="AC96" s="15">
        <v>963.8</v>
      </c>
      <c r="AD96" s="16">
        <v>-8.1999999999999993</v>
      </c>
      <c r="AE96" s="20">
        <v>7</v>
      </c>
      <c r="AF96" s="15"/>
      <c r="AG96" s="15"/>
      <c r="AH96" s="16"/>
      <c r="AI96" s="16">
        <v>8</v>
      </c>
      <c r="AJ96" s="15">
        <v>705.8</v>
      </c>
      <c r="AK96" s="15">
        <v>-6.6</v>
      </c>
      <c r="AL96" s="16">
        <v>7.8</v>
      </c>
      <c r="AM96" s="16">
        <v>682.6</v>
      </c>
      <c r="AN96" s="16">
        <v>6</v>
      </c>
    </row>
    <row r="97" spans="1:40" x14ac:dyDescent="0.2">
      <c r="A97" s="20">
        <v>8</v>
      </c>
      <c r="B97" s="16"/>
      <c r="C97" s="15"/>
      <c r="D97" s="15"/>
      <c r="E97" s="16">
        <v>9.1</v>
      </c>
      <c r="F97" s="16">
        <v>845.4</v>
      </c>
      <c r="G97" s="15">
        <v>2.9</v>
      </c>
      <c r="H97" s="15"/>
      <c r="I97" s="15"/>
      <c r="J97" s="16"/>
      <c r="K97" s="20">
        <v>8</v>
      </c>
      <c r="L97" s="15"/>
      <c r="M97" s="15">
        <v>900.7</v>
      </c>
      <c r="N97" s="15"/>
      <c r="O97" s="16"/>
      <c r="P97" s="16">
        <v>886.7</v>
      </c>
      <c r="Q97" s="16"/>
      <c r="R97" s="16">
        <v>11.8</v>
      </c>
      <c r="S97" s="16">
        <v>1066.9000000000001</v>
      </c>
      <c r="T97" s="16">
        <v>11.9</v>
      </c>
      <c r="U97" s="20">
        <v>8</v>
      </c>
      <c r="V97" s="15"/>
      <c r="W97" s="16"/>
      <c r="X97" s="16"/>
      <c r="Y97" s="15">
        <v>12.2</v>
      </c>
      <c r="Z97" s="16">
        <v>1094.7</v>
      </c>
      <c r="AA97" s="16">
        <v>-1.7</v>
      </c>
      <c r="AB97" s="16">
        <v>10.7</v>
      </c>
      <c r="AC97" s="15">
        <v>959.7</v>
      </c>
      <c r="AD97" s="16">
        <v>-4.0999999999999996</v>
      </c>
      <c r="AE97" s="20">
        <v>8</v>
      </c>
      <c r="AF97" s="15"/>
      <c r="AG97" s="16"/>
      <c r="AH97" s="15"/>
      <c r="AI97" s="16">
        <v>8</v>
      </c>
      <c r="AJ97" s="15">
        <v>702.5</v>
      </c>
      <c r="AK97" s="16">
        <v>-3.3</v>
      </c>
      <c r="AL97" s="16">
        <v>7.8</v>
      </c>
      <c r="AM97" s="15">
        <v>684.4</v>
      </c>
      <c r="AN97" s="15">
        <v>1.8</v>
      </c>
    </row>
    <row r="98" spans="1:40" x14ac:dyDescent="0.2">
      <c r="A98" s="20">
        <v>9</v>
      </c>
      <c r="B98" s="15"/>
      <c r="C98" s="16"/>
      <c r="D98" s="15"/>
      <c r="E98" s="15">
        <v>9.1</v>
      </c>
      <c r="F98" s="15">
        <v>847.1</v>
      </c>
      <c r="G98" s="15">
        <v>1.7</v>
      </c>
      <c r="H98" s="15">
        <v>9.6</v>
      </c>
      <c r="I98" s="15">
        <v>882.5</v>
      </c>
      <c r="J98" s="16">
        <v>1</v>
      </c>
      <c r="K98" s="20">
        <v>9</v>
      </c>
      <c r="L98" s="15"/>
      <c r="M98" s="16">
        <v>900.6</v>
      </c>
      <c r="N98" s="16"/>
      <c r="O98" s="15"/>
      <c r="P98" s="16">
        <v>887.2</v>
      </c>
      <c r="Q98" s="16"/>
      <c r="R98" s="16">
        <v>11.9</v>
      </c>
      <c r="S98" s="16">
        <v>1083.8</v>
      </c>
      <c r="T98" s="16">
        <v>16.8</v>
      </c>
      <c r="U98" s="20">
        <v>9</v>
      </c>
      <c r="V98" s="15"/>
      <c r="W98" s="16"/>
      <c r="X98" s="15"/>
      <c r="Y98" s="15">
        <v>12.2</v>
      </c>
      <c r="Z98" s="16">
        <v>1094</v>
      </c>
      <c r="AA98" s="15">
        <v>-0.7</v>
      </c>
      <c r="AB98" s="15"/>
      <c r="AC98" s="15"/>
      <c r="AD98" s="15"/>
      <c r="AE98" s="20">
        <v>9</v>
      </c>
      <c r="AF98" s="16">
        <v>9.1</v>
      </c>
      <c r="AG98" s="16">
        <v>806.9</v>
      </c>
      <c r="AH98" s="16">
        <v>-14.3</v>
      </c>
      <c r="AI98" s="16">
        <v>7.9</v>
      </c>
      <c r="AJ98" s="15">
        <v>700.2</v>
      </c>
      <c r="AK98" s="16">
        <v>-2.2999999999999998</v>
      </c>
      <c r="AL98" s="16"/>
      <c r="AM98" s="16"/>
      <c r="AN98" s="15"/>
    </row>
    <row r="99" spans="1:40" x14ac:dyDescent="0.2">
      <c r="A99" s="20">
        <v>10</v>
      </c>
      <c r="B99" s="16">
        <v>8.4</v>
      </c>
      <c r="C99" s="15">
        <v>792.6</v>
      </c>
      <c r="D99" s="16">
        <v>18</v>
      </c>
      <c r="E99" s="15">
        <v>9.1</v>
      </c>
      <c r="F99" s="15">
        <v>847.1</v>
      </c>
      <c r="G99" s="15"/>
      <c r="H99" s="15">
        <v>9.6</v>
      </c>
      <c r="I99" s="15">
        <v>882.7</v>
      </c>
      <c r="J99" s="15">
        <v>0.2</v>
      </c>
      <c r="K99" s="20">
        <v>10</v>
      </c>
      <c r="L99" s="15">
        <v>9.8000000000000007</v>
      </c>
      <c r="M99" s="15">
        <v>900.7</v>
      </c>
      <c r="N99" s="15">
        <v>-0.2</v>
      </c>
      <c r="O99" s="15">
        <v>9.6999999999999993</v>
      </c>
      <c r="P99" s="16">
        <v>887.8</v>
      </c>
      <c r="Q99" s="16">
        <v>4.0999999999999996</v>
      </c>
      <c r="R99" s="16"/>
      <c r="S99" s="16"/>
      <c r="T99" s="16"/>
      <c r="U99" s="20">
        <v>10</v>
      </c>
      <c r="V99" s="16">
        <v>12.7</v>
      </c>
      <c r="W99" s="16">
        <v>1148.3</v>
      </c>
      <c r="X99" s="16">
        <v>-12.9</v>
      </c>
      <c r="Y99" s="15">
        <v>12.2</v>
      </c>
      <c r="Z99" s="16">
        <v>1092.3</v>
      </c>
      <c r="AA99" s="16">
        <v>-1.7</v>
      </c>
      <c r="AB99" s="15"/>
      <c r="AC99" s="15"/>
      <c r="AD99" s="15"/>
      <c r="AE99" s="20">
        <v>10</v>
      </c>
      <c r="AF99" s="16">
        <v>9</v>
      </c>
      <c r="AG99" s="16">
        <v>800.3</v>
      </c>
      <c r="AH99" s="16">
        <v>-6.6</v>
      </c>
      <c r="AI99" s="16">
        <v>7.9</v>
      </c>
      <c r="AJ99" s="16">
        <v>694.4</v>
      </c>
      <c r="AK99" s="16">
        <v>-5.8</v>
      </c>
      <c r="AL99" s="16"/>
      <c r="AM99" s="15"/>
      <c r="AN99" s="15"/>
    </row>
    <row r="100" spans="1:40" x14ac:dyDescent="0.2">
      <c r="A100" s="20">
        <v>11</v>
      </c>
      <c r="B100" s="15">
        <v>8.5</v>
      </c>
      <c r="C100" s="16">
        <v>804.2</v>
      </c>
      <c r="D100" s="15">
        <v>11.6</v>
      </c>
      <c r="E100" s="15"/>
      <c r="F100" s="16"/>
      <c r="G100" s="16"/>
      <c r="H100" s="15"/>
      <c r="I100" s="16"/>
      <c r="J100" s="15"/>
      <c r="K100" s="20">
        <v>11</v>
      </c>
      <c r="L100" s="15">
        <v>9.8000000000000007</v>
      </c>
      <c r="M100" s="15">
        <v>902.2</v>
      </c>
      <c r="N100" s="15">
        <v>1.5</v>
      </c>
      <c r="O100" s="15">
        <v>9.6999999999999993</v>
      </c>
      <c r="P100" s="16">
        <v>884.6</v>
      </c>
      <c r="Q100" s="16">
        <v>-3.2</v>
      </c>
      <c r="R100" s="16"/>
      <c r="S100" s="16"/>
      <c r="T100" s="16"/>
      <c r="U100" s="20">
        <v>11</v>
      </c>
      <c r="V100" s="15">
        <v>12.9</v>
      </c>
      <c r="W100" s="15">
        <v>1161.9000000000001</v>
      </c>
      <c r="X100" s="15">
        <v>13.6</v>
      </c>
      <c r="Y100" s="15">
        <v>12.2</v>
      </c>
      <c r="Z100" s="15">
        <v>1093.3</v>
      </c>
      <c r="AA100" s="16">
        <v>1</v>
      </c>
      <c r="AB100" s="15">
        <v>10.6</v>
      </c>
      <c r="AC100" s="16">
        <v>951</v>
      </c>
      <c r="AD100" s="15">
        <v>-8.6999999999999993</v>
      </c>
      <c r="AE100" s="20">
        <v>11</v>
      </c>
      <c r="AF100" s="16">
        <v>8.9</v>
      </c>
      <c r="AG100" s="15">
        <v>793.7</v>
      </c>
      <c r="AH100" s="16">
        <v>-5.9</v>
      </c>
      <c r="AI100" s="15"/>
      <c r="AJ100" s="15"/>
      <c r="AK100" s="15"/>
      <c r="AL100" s="15">
        <v>7.9</v>
      </c>
      <c r="AM100" s="16">
        <v>690.2</v>
      </c>
      <c r="AN100" s="16">
        <v>5.8</v>
      </c>
    </row>
    <row r="101" spans="1:40" x14ac:dyDescent="0.2">
      <c r="A101" s="20">
        <v>12</v>
      </c>
      <c r="B101" s="15">
        <v>8.5</v>
      </c>
      <c r="C101" s="15">
        <v>804.9</v>
      </c>
      <c r="D101" s="15">
        <v>0.7</v>
      </c>
      <c r="E101" s="16"/>
      <c r="F101" s="15"/>
      <c r="G101" s="15"/>
      <c r="H101" s="15"/>
      <c r="I101" s="16"/>
      <c r="J101" s="15"/>
      <c r="K101" s="20">
        <v>12</v>
      </c>
      <c r="L101" s="15">
        <v>9.8000000000000007</v>
      </c>
      <c r="M101" s="15">
        <v>902.3</v>
      </c>
      <c r="N101" s="15">
        <v>0.1</v>
      </c>
      <c r="O101" s="16">
        <v>9.6999999999999993</v>
      </c>
      <c r="P101" s="16">
        <v>882.5</v>
      </c>
      <c r="Q101" s="16">
        <v>-2.1</v>
      </c>
      <c r="R101" s="16"/>
      <c r="S101" s="16"/>
      <c r="T101" s="16"/>
      <c r="U101" s="20">
        <v>12</v>
      </c>
      <c r="V101" s="15">
        <v>12.9</v>
      </c>
      <c r="W101" s="15">
        <v>1160.8</v>
      </c>
      <c r="X101" s="15">
        <v>-1.1000000000000001</v>
      </c>
      <c r="Y101" s="15"/>
      <c r="Z101" s="15"/>
      <c r="AA101" s="15"/>
      <c r="AB101" s="15">
        <v>10.5</v>
      </c>
      <c r="AC101" s="16">
        <v>941.1</v>
      </c>
      <c r="AD101" s="15">
        <v>-9.1</v>
      </c>
      <c r="AE101" s="20">
        <v>12</v>
      </c>
      <c r="AF101" s="16">
        <v>8.9</v>
      </c>
      <c r="AG101" s="15">
        <v>791.8</v>
      </c>
      <c r="AH101" s="15">
        <v>-1.9</v>
      </c>
      <c r="AI101" s="15"/>
      <c r="AJ101" s="16"/>
      <c r="AK101" s="15"/>
      <c r="AL101" s="15">
        <v>7.9</v>
      </c>
      <c r="AM101" s="15">
        <v>692.9</v>
      </c>
      <c r="AN101" s="15">
        <v>2.7</v>
      </c>
    </row>
    <row r="102" spans="1:40" x14ac:dyDescent="0.2">
      <c r="A102" s="20">
        <v>13</v>
      </c>
      <c r="B102" s="15">
        <v>8.6</v>
      </c>
      <c r="C102" s="15">
        <v>807.6</v>
      </c>
      <c r="D102" s="15">
        <v>2.7</v>
      </c>
      <c r="E102" s="16">
        <v>9.1</v>
      </c>
      <c r="F102" s="16">
        <v>850.8</v>
      </c>
      <c r="G102" s="15">
        <v>3.7</v>
      </c>
      <c r="H102" s="15">
        <v>9.6</v>
      </c>
      <c r="I102" s="15">
        <v>883.9</v>
      </c>
      <c r="J102" s="15">
        <v>1.2</v>
      </c>
      <c r="K102" s="20">
        <v>13</v>
      </c>
      <c r="L102" s="15">
        <v>9.8000000000000007</v>
      </c>
      <c r="M102" s="15">
        <v>902.7</v>
      </c>
      <c r="N102" s="15">
        <v>0.4</v>
      </c>
      <c r="O102" s="16"/>
      <c r="P102" s="16">
        <v>882.1</v>
      </c>
      <c r="Q102" s="16"/>
      <c r="R102" s="16">
        <v>12.4</v>
      </c>
      <c r="S102" s="16">
        <v>1120.9000000000001</v>
      </c>
      <c r="T102" s="16">
        <v>37.200000000000003</v>
      </c>
      <c r="U102" s="20">
        <v>13</v>
      </c>
      <c r="V102" s="15">
        <v>12.9</v>
      </c>
      <c r="W102" s="15">
        <v>1161.5999999999999</v>
      </c>
      <c r="X102" s="16">
        <v>0.8</v>
      </c>
      <c r="Y102" s="15"/>
      <c r="Z102" s="15"/>
      <c r="AA102" s="16"/>
      <c r="AB102" s="16">
        <v>10.5</v>
      </c>
      <c r="AC102" s="16">
        <v>935.4</v>
      </c>
      <c r="AD102" s="15">
        <v>-5.7</v>
      </c>
      <c r="AE102" s="20">
        <v>13</v>
      </c>
      <c r="AF102" s="15">
        <v>8.9</v>
      </c>
      <c r="AG102" s="16">
        <v>784</v>
      </c>
      <c r="AH102" s="15">
        <v>-7.8</v>
      </c>
      <c r="AI102" s="15">
        <v>7.8</v>
      </c>
      <c r="AJ102" s="15">
        <v>687.6</v>
      </c>
      <c r="AK102" s="15">
        <v>-6.8</v>
      </c>
      <c r="AL102" s="15">
        <v>7.9</v>
      </c>
      <c r="AM102" s="15">
        <v>693.7</v>
      </c>
      <c r="AN102" s="15">
        <v>0.8</v>
      </c>
    </row>
    <row r="103" spans="1:40" x14ac:dyDescent="0.2">
      <c r="A103" s="20">
        <v>14</v>
      </c>
      <c r="B103" s="15"/>
      <c r="C103" s="15"/>
      <c r="D103" s="15"/>
      <c r="E103" s="16">
        <v>9.1999999999999993</v>
      </c>
      <c r="F103" s="15">
        <v>854.5</v>
      </c>
      <c r="G103" s="16">
        <v>3.7</v>
      </c>
      <c r="H103" s="15">
        <v>9.6</v>
      </c>
      <c r="I103" s="16">
        <v>885.5</v>
      </c>
      <c r="J103" s="15">
        <v>1.6</v>
      </c>
      <c r="K103" s="20">
        <v>14</v>
      </c>
      <c r="L103" s="15">
        <v>9.8000000000000007</v>
      </c>
      <c r="M103" s="15">
        <v>902.2</v>
      </c>
      <c r="N103" s="15">
        <v>-0.5</v>
      </c>
      <c r="O103" s="16"/>
      <c r="P103" s="16">
        <v>881.9</v>
      </c>
      <c r="Q103" s="16"/>
      <c r="R103" s="16">
        <v>12.6</v>
      </c>
      <c r="S103" s="16">
        <v>1142.5</v>
      </c>
      <c r="T103" s="16">
        <v>21.6</v>
      </c>
      <c r="U103" s="20">
        <v>14</v>
      </c>
      <c r="V103" s="15">
        <v>12.9</v>
      </c>
      <c r="W103" s="16">
        <v>1165</v>
      </c>
      <c r="X103" s="15">
        <v>3.5</v>
      </c>
      <c r="Y103" s="15">
        <v>12.1</v>
      </c>
      <c r="Z103" s="16">
        <v>1091</v>
      </c>
      <c r="AA103" s="15">
        <v>-2.2999999999999998</v>
      </c>
      <c r="AB103" s="16">
        <v>10.4</v>
      </c>
      <c r="AC103" s="16">
        <v>930.3</v>
      </c>
      <c r="AD103" s="15">
        <v>-5.0999999999999996</v>
      </c>
      <c r="AE103" s="20">
        <v>14</v>
      </c>
      <c r="AF103" s="15"/>
      <c r="AG103" s="15"/>
      <c r="AH103" s="15"/>
      <c r="AI103" s="15">
        <v>7.8</v>
      </c>
      <c r="AJ103" s="15">
        <v>684.8</v>
      </c>
      <c r="AK103" s="15">
        <v>-2.8</v>
      </c>
      <c r="AL103" s="16">
        <v>7.9</v>
      </c>
      <c r="AM103" s="16">
        <v>694.7</v>
      </c>
      <c r="AN103" s="16">
        <v>1</v>
      </c>
    </row>
    <row r="104" spans="1:40" x14ac:dyDescent="0.2">
      <c r="A104" s="20">
        <v>15</v>
      </c>
      <c r="B104" s="16"/>
      <c r="C104" s="16"/>
      <c r="D104" s="16"/>
      <c r="E104" s="16">
        <v>9.1999999999999993</v>
      </c>
      <c r="F104" s="16">
        <v>854.7</v>
      </c>
      <c r="G104" s="15">
        <v>0.2</v>
      </c>
      <c r="H104" s="16">
        <v>9.6</v>
      </c>
      <c r="I104" s="15">
        <v>884.5</v>
      </c>
      <c r="J104" s="15">
        <v>-1.1000000000000001</v>
      </c>
      <c r="K104" s="20">
        <v>15</v>
      </c>
      <c r="L104" s="15"/>
      <c r="M104" s="16"/>
      <c r="N104" s="16"/>
      <c r="O104" s="15">
        <v>9.6999999999999993</v>
      </c>
      <c r="P104" s="16">
        <v>881.7</v>
      </c>
      <c r="Q104" s="16">
        <v>-0.8</v>
      </c>
      <c r="R104" s="16">
        <v>12.7</v>
      </c>
      <c r="S104" s="16">
        <v>1151.5999999999999</v>
      </c>
      <c r="T104" s="16">
        <v>9.1</v>
      </c>
      <c r="U104" s="20">
        <v>15</v>
      </c>
      <c r="V104" s="16"/>
      <c r="W104" s="15"/>
      <c r="X104" s="15"/>
      <c r="Y104" s="16">
        <v>12.1</v>
      </c>
      <c r="Z104" s="15">
        <v>1083.9000000000001</v>
      </c>
      <c r="AA104" s="15">
        <v>-7.1</v>
      </c>
      <c r="AB104" s="16">
        <v>10.4</v>
      </c>
      <c r="AC104" s="15">
        <v>925.6</v>
      </c>
      <c r="AD104" s="16">
        <v>-4.7</v>
      </c>
      <c r="AE104" s="20">
        <v>15</v>
      </c>
      <c r="AF104" s="15"/>
      <c r="AG104" s="15"/>
      <c r="AH104" s="15"/>
      <c r="AI104" s="15">
        <v>7.8</v>
      </c>
      <c r="AJ104" s="15">
        <v>683.9</v>
      </c>
      <c r="AK104" s="16">
        <v>-0.9</v>
      </c>
      <c r="AL104" s="16">
        <v>8</v>
      </c>
      <c r="AM104" s="16">
        <v>698.5</v>
      </c>
      <c r="AN104" s="15">
        <v>3.8</v>
      </c>
    </row>
    <row r="105" spans="1:40" x14ac:dyDescent="0.2">
      <c r="A105" s="20">
        <v>16</v>
      </c>
      <c r="B105" s="16">
        <v>8.6</v>
      </c>
      <c r="C105" s="16">
        <v>809.4</v>
      </c>
      <c r="D105" s="15">
        <v>1.8</v>
      </c>
      <c r="E105" s="15">
        <v>9.1999999999999993</v>
      </c>
      <c r="F105" s="15">
        <v>856.8</v>
      </c>
      <c r="G105" s="15">
        <v>2.1</v>
      </c>
      <c r="H105" s="16">
        <v>9.6</v>
      </c>
      <c r="I105" s="15">
        <v>886.2</v>
      </c>
      <c r="J105" s="15">
        <v>1.7</v>
      </c>
      <c r="K105" s="20">
        <v>16</v>
      </c>
      <c r="L105" s="15"/>
      <c r="M105" s="15"/>
      <c r="N105" s="15"/>
      <c r="O105" s="15">
        <v>9.6</v>
      </c>
      <c r="P105" s="16">
        <v>875</v>
      </c>
      <c r="Q105" s="16">
        <v>-6.7</v>
      </c>
      <c r="R105" s="16">
        <v>12.8</v>
      </c>
      <c r="S105" s="16">
        <v>1158.3</v>
      </c>
      <c r="T105" s="16">
        <v>6.7</v>
      </c>
      <c r="U105" s="20">
        <v>16</v>
      </c>
      <c r="V105" s="16"/>
      <c r="W105" s="16"/>
      <c r="X105" s="15"/>
      <c r="Y105" s="16">
        <v>12</v>
      </c>
      <c r="Z105" s="16">
        <v>1077.7</v>
      </c>
      <c r="AA105" s="15">
        <v>-6.2</v>
      </c>
      <c r="AB105" s="15"/>
      <c r="AC105" s="15"/>
      <c r="AD105" s="15"/>
      <c r="AE105" s="20">
        <v>16</v>
      </c>
      <c r="AF105" s="15">
        <v>8.6999999999999993</v>
      </c>
      <c r="AG105" s="16">
        <v>770.5</v>
      </c>
      <c r="AH105" s="16">
        <v>-13.5</v>
      </c>
      <c r="AI105" s="15">
        <v>7.7</v>
      </c>
      <c r="AJ105" s="16">
        <v>682.3</v>
      </c>
      <c r="AK105" s="16">
        <v>-1.6</v>
      </c>
      <c r="AL105" s="16"/>
      <c r="AM105" s="16"/>
      <c r="AN105" s="16"/>
    </row>
    <row r="106" spans="1:40" x14ac:dyDescent="0.2">
      <c r="A106" s="20">
        <v>17</v>
      </c>
      <c r="B106" s="16">
        <v>8.6</v>
      </c>
      <c r="C106" s="16">
        <v>811.9</v>
      </c>
      <c r="D106" s="15">
        <v>2.5</v>
      </c>
      <c r="E106" s="15">
        <v>9.1999999999999993</v>
      </c>
      <c r="F106" s="15">
        <v>857.6</v>
      </c>
      <c r="G106" s="15">
        <v>0.8</v>
      </c>
      <c r="H106" s="16">
        <v>9.6</v>
      </c>
      <c r="I106" s="15">
        <v>887.1</v>
      </c>
      <c r="J106" s="15">
        <v>0.9</v>
      </c>
      <c r="K106" s="20">
        <v>17</v>
      </c>
      <c r="L106" s="15">
        <v>9.8000000000000007</v>
      </c>
      <c r="M106" s="15">
        <v>903.5</v>
      </c>
      <c r="N106" s="15">
        <v>1.3</v>
      </c>
      <c r="O106" s="16">
        <v>9.6</v>
      </c>
      <c r="P106" s="16">
        <v>873.5</v>
      </c>
      <c r="Q106" s="16">
        <v>-1.5</v>
      </c>
      <c r="R106" s="16"/>
      <c r="S106" s="16"/>
      <c r="T106" s="16"/>
      <c r="U106" s="20">
        <v>17</v>
      </c>
      <c r="V106" s="16">
        <v>12.8</v>
      </c>
      <c r="W106" s="16">
        <v>1156.7</v>
      </c>
      <c r="X106" s="16">
        <v>-8.3000000000000007</v>
      </c>
      <c r="Y106" s="16">
        <v>12</v>
      </c>
      <c r="Z106" s="16">
        <v>1077.5</v>
      </c>
      <c r="AA106" s="16">
        <v>-0.2</v>
      </c>
      <c r="AB106" s="15"/>
      <c r="AC106" s="15"/>
      <c r="AD106" s="16"/>
      <c r="AE106" s="20">
        <v>17</v>
      </c>
      <c r="AF106" s="15">
        <v>8.6999999999999993</v>
      </c>
      <c r="AG106" s="15">
        <v>764.1</v>
      </c>
      <c r="AH106" s="15">
        <v>-6.4</v>
      </c>
      <c r="AI106" s="15">
        <v>7.7</v>
      </c>
      <c r="AJ106" s="16">
        <v>681</v>
      </c>
      <c r="AK106" s="16">
        <v>-1.3</v>
      </c>
      <c r="AL106" s="16"/>
      <c r="AM106" s="16"/>
      <c r="AN106" s="15"/>
    </row>
    <row r="107" spans="1:40" x14ac:dyDescent="0.2">
      <c r="A107" s="20">
        <v>18</v>
      </c>
      <c r="B107" s="15">
        <v>8.6</v>
      </c>
      <c r="C107" s="16">
        <v>814.6</v>
      </c>
      <c r="D107" s="15">
        <v>2.7</v>
      </c>
      <c r="E107" s="15"/>
      <c r="F107" s="16"/>
      <c r="G107" s="15"/>
      <c r="H107" s="16"/>
      <c r="I107" s="15"/>
      <c r="J107" s="15"/>
      <c r="K107" s="20">
        <v>18</v>
      </c>
      <c r="L107" s="15">
        <v>9.8000000000000007</v>
      </c>
      <c r="M107" s="15">
        <v>903.5</v>
      </c>
      <c r="N107" s="16"/>
      <c r="O107" s="16">
        <v>9.6</v>
      </c>
      <c r="P107" s="16">
        <v>873.6</v>
      </c>
      <c r="Q107" s="16">
        <v>0.1</v>
      </c>
      <c r="R107" s="16"/>
      <c r="S107" s="16"/>
      <c r="T107" s="16"/>
      <c r="U107" s="20">
        <v>18</v>
      </c>
      <c r="V107" s="16">
        <v>12.8</v>
      </c>
      <c r="W107" s="15">
        <v>1153.5</v>
      </c>
      <c r="X107" s="15">
        <v>-3.2</v>
      </c>
      <c r="Y107" s="16">
        <v>11.9</v>
      </c>
      <c r="Z107" s="15">
        <v>1070.3</v>
      </c>
      <c r="AA107" s="15">
        <v>-7.2</v>
      </c>
      <c r="AB107" s="15">
        <v>10.199999999999999</v>
      </c>
      <c r="AC107" s="15">
        <v>913.5</v>
      </c>
      <c r="AD107" s="15">
        <v>-12.1</v>
      </c>
      <c r="AE107" s="20">
        <v>18</v>
      </c>
      <c r="AF107" s="15">
        <v>8.6</v>
      </c>
      <c r="AG107" s="16">
        <v>761</v>
      </c>
      <c r="AH107" s="15">
        <v>-3.1</v>
      </c>
      <c r="AI107" s="15"/>
      <c r="AJ107" s="15"/>
      <c r="AK107" s="15"/>
      <c r="AL107" s="16">
        <v>8.1</v>
      </c>
      <c r="AM107" s="16">
        <v>705.9</v>
      </c>
      <c r="AN107" s="16">
        <v>7.4</v>
      </c>
    </row>
    <row r="108" spans="1:40" x14ac:dyDescent="0.2">
      <c r="A108" s="20">
        <v>19</v>
      </c>
      <c r="B108" s="15">
        <v>8.6999999999999993</v>
      </c>
      <c r="C108" s="16">
        <v>817.8</v>
      </c>
      <c r="D108" s="16">
        <v>3.2</v>
      </c>
      <c r="E108" s="15"/>
      <c r="F108" s="16"/>
      <c r="G108" s="15"/>
      <c r="H108" s="16"/>
      <c r="I108" s="15"/>
      <c r="J108" s="15"/>
      <c r="K108" s="20">
        <v>19</v>
      </c>
      <c r="L108" s="15">
        <v>9.9</v>
      </c>
      <c r="M108" s="16">
        <v>904.1</v>
      </c>
      <c r="N108" s="15">
        <v>0.6</v>
      </c>
      <c r="O108" s="16">
        <v>9.6</v>
      </c>
      <c r="P108" s="16">
        <v>876</v>
      </c>
      <c r="Q108" s="16">
        <v>2.4</v>
      </c>
      <c r="R108" s="16">
        <v>13</v>
      </c>
      <c r="S108" s="16">
        <v>1180.5999999999999</v>
      </c>
      <c r="T108" s="16">
        <v>22.3</v>
      </c>
      <c r="U108" s="20">
        <v>19</v>
      </c>
      <c r="V108" s="16">
        <v>12.7</v>
      </c>
      <c r="W108" s="16">
        <v>1150.8</v>
      </c>
      <c r="X108" s="15">
        <v>-2.7</v>
      </c>
      <c r="Y108" s="15"/>
      <c r="Z108" s="16"/>
      <c r="AA108" s="15"/>
      <c r="AB108" s="15">
        <v>10.1</v>
      </c>
      <c r="AC108" s="15">
        <v>904.8</v>
      </c>
      <c r="AD108" s="15">
        <v>-8.6999999999999993</v>
      </c>
      <c r="AE108" s="20">
        <v>19</v>
      </c>
      <c r="AF108" s="16">
        <v>8.6</v>
      </c>
      <c r="AG108" s="15">
        <v>759.2</v>
      </c>
      <c r="AH108" s="16">
        <v>-1.8</v>
      </c>
      <c r="AI108" s="15"/>
      <c r="AJ108" s="15"/>
      <c r="AK108" s="15"/>
      <c r="AL108" s="16">
        <v>8.1</v>
      </c>
      <c r="AM108" s="16">
        <v>710.2</v>
      </c>
      <c r="AN108" s="15">
        <v>4.3</v>
      </c>
    </row>
    <row r="109" spans="1:40" x14ac:dyDescent="0.2">
      <c r="A109" s="20">
        <v>20</v>
      </c>
      <c r="B109" s="16">
        <v>8.6999999999999993</v>
      </c>
      <c r="C109" s="16">
        <v>818.5</v>
      </c>
      <c r="D109" s="15">
        <v>0.7</v>
      </c>
      <c r="E109" s="15">
        <v>9.3000000000000007</v>
      </c>
      <c r="F109" s="16">
        <v>861.3</v>
      </c>
      <c r="G109" s="15">
        <v>3.7</v>
      </c>
      <c r="H109" s="15">
        <v>9.6999999999999993</v>
      </c>
      <c r="I109" s="16">
        <v>892.2</v>
      </c>
      <c r="J109" s="15">
        <v>5.0999999999999996</v>
      </c>
      <c r="K109" s="20">
        <v>20</v>
      </c>
      <c r="L109" s="15">
        <v>9.9</v>
      </c>
      <c r="M109" s="15">
        <v>903.6</v>
      </c>
      <c r="N109" s="15">
        <v>-0.5</v>
      </c>
      <c r="O109" s="16"/>
      <c r="P109" s="16">
        <v>878.1</v>
      </c>
      <c r="Q109" s="16"/>
      <c r="R109" s="16">
        <v>13.2</v>
      </c>
      <c r="S109" s="16">
        <v>1195.4000000000001</v>
      </c>
      <c r="T109" s="16">
        <v>14.8</v>
      </c>
      <c r="U109" s="20">
        <v>20</v>
      </c>
      <c r="V109" s="15">
        <v>12.7</v>
      </c>
      <c r="W109" s="15">
        <v>1149.5999999999999</v>
      </c>
      <c r="X109" s="16">
        <v>-1.2</v>
      </c>
      <c r="Y109" s="16"/>
      <c r="Z109" s="15"/>
      <c r="AA109" s="15"/>
      <c r="AB109" s="16">
        <v>10.1</v>
      </c>
      <c r="AC109" s="16">
        <v>901.4</v>
      </c>
      <c r="AD109" s="15">
        <v>-3.4</v>
      </c>
      <c r="AE109" s="20">
        <v>20</v>
      </c>
      <c r="AF109" s="16">
        <v>8.6</v>
      </c>
      <c r="AG109" s="15">
        <v>754.1</v>
      </c>
      <c r="AH109" s="15">
        <v>-5.0999999999999996</v>
      </c>
      <c r="AI109" s="15">
        <v>7.7</v>
      </c>
      <c r="AJ109" s="16">
        <v>676</v>
      </c>
      <c r="AK109" s="16">
        <v>-5</v>
      </c>
      <c r="AL109" s="16">
        <v>8.1</v>
      </c>
      <c r="AM109" s="16">
        <v>710.8</v>
      </c>
      <c r="AN109" s="15">
        <v>0.6</v>
      </c>
    </row>
    <row r="110" spans="1:40" x14ac:dyDescent="0.2">
      <c r="A110" s="20">
        <v>21</v>
      </c>
      <c r="B110" s="16"/>
      <c r="C110" s="16"/>
      <c r="D110" s="16"/>
      <c r="E110" s="15">
        <v>9.3000000000000007</v>
      </c>
      <c r="F110" s="16">
        <v>863.8</v>
      </c>
      <c r="G110" s="15">
        <v>2.5</v>
      </c>
      <c r="H110" s="16">
        <v>9.6999999999999993</v>
      </c>
      <c r="I110" s="16">
        <v>893.4</v>
      </c>
      <c r="J110" s="15">
        <v>1.2</v>
      </c>
      <c r="K110" s="20">
        <v>21</v>
      </c>
      <c r="L110" s="15">
        <v>9.9</v>
      </c>
      <c r="M110" s="15">
        <v>902.6</v>
      </c>
      <c r="N110" s="16">
        <v>-1</v>
      </c>
      <c r="O110" s="16"/>
      <c r="P110" s="16">
        <v>879.1</v>
      </c>
      <c r="Q110" s="16"/>
      <c r="R110" s="16">
        <v>13.3</v>
      </c>
      <c r="S110" s="16">
        <v>1201.7</v>
      </c>
      <c r="T110" s="16">
        <v>6.3</v>
      </c>
      <c r="U110" s="20">
        <v>21</v>
      </c>
      <c r="V110" s="15">
        <v>12.7</v>
      </c>
      <c r="W110" s="16">
        <v>1145.3</v>
      </c>
      <c r="X110" s="15">
        <v>-4.3</v>
      </c>
      <c r="Y110" s="15">
        <v>11.9</v>
      </c>
      <c r="Z110" s="16">
        <v>1067</v>
      </c>
      <c r="AA110" s="16">
        <v>-3.3</v>
      </c>
      <c r="AB110" s="16">
        <v>10</v>
      </c>
      <c r="AC110" s="15">
        <v>894.8</v>
      </c>
      <c r="AD110" s="15">
        <v>-6.6</v>
      </c>
      <c r="AE110" s="20">
        <v>21</v>
      </c>
      <c r="AF110" s="15"/>
      <c r="AG110" s="15"/>
      <c r="AH110" s="15"/>
      <c r="AI110" s="15">
        <v>7.6</v>
      </c>
      <c r="AJ110" s="15">
        <v>671.9</v>
      </c>
      <c r="AK110" s="16">
        <v>-4.0999999999999996</v>
      </c>
      <c r="AL110" s="16">
        <v>8.1999999999999993</v>
      </c>
      <c r="AM110" s="16">
        <v>713.5</v>
      </c>
      <c r="AN110" s="15">
        <v>2.7</v>
      </c>
    </row>
    <row r="111" spans="1:40" x14ac:dyDescent="0.2">
      <c r="A111" s="20">
        <v>22</v>
      </c>
      <c r="B111" s="15"/>
      <c r="C111" s="15"/>
      <c r="D111" s="16"/>
      <c r="E111" s="15">
        <v>9.3000000000000007</v>
      </c>
      <c r="F111" s="15">
        <v>863.9</v>
      </c>
      <c r="G111" s="15">
        <v>0.1</v>
      </c>
      <c r="H111" s="16">
        <v>9.6999999999999993</v>
      </c>
      <c r="I111" s="16">
        <v>894.8</v>
      </c>
      <c r="J111" s="16">
        <v>1.4</v>
      </c>
      <c r="K111" s="20">
        <v>22</v>
      </c>
      <c r="L111" s="15"/>
      <c r="M111" s="16"/>
      <c r="N111" s="15"/>
      <c r="O111" s="16">
        <v>9.6999999999999993</v>
      </c>
      <c r="P111" s="16">
        <v>880.2</v>
      </c>
      <c r="Q111" s="16">
        <v>4.2</v>
      </c>
      <c r="R111" s="16">
        <v>13.4</v>
      </c>
      <c r="S111" s="16">
        <v>1206.7</v>
      </c>
      <c r="T111" s="16">
        <v>5</v>
      </c>
      <c r="U111" s="20">
        <v>22</v>
      </c>
      <c r="V111" s="15"/>
      <c r="W111" s="16"/>
      <c r="X111" s="15"/>
      <c r="Y111" s="15">
        <v>11.9</v>
      </c>
      <c r="Z111" s="15">
        <v>1063.5999999999999</v>
      </c>
      <c r="AA111" s="15">
        <v>-3.4</v>
      </c>
      <c r="AB111" s="16">
        <v>10</v>
      </c>
      <c r="AC111" s="16">
        <v>889</v>
      </c>
      <c r="AD111" s="15">
        <v>-4.0999999999999996</v>
      </c>
      <c r="AE111" s="20">
        <v>22</v>
      </c>
      <c r="AF111" s="15"/>
      <c r="AG111" s="15"/>
      <c r="AH111" s="15"/>
      <c r="AI111" s="15">
        <v>7.6</v>
      </c>
      <c r="AJ111" s="16">
        <v>673.7</v>
      </c>
      <c r="AK111" s="16">
        <v>1.8</v>
      </c>
      <c r="AL111" s="16">
        <v>8.1999999999999993</v>
      </c>
      <c r="AM111" s="16">
        <v>716.9</v>
      </c>
      <c r="AN111" s="15">
        <v>3.4</v>
      </c>
    </row>
    <row r="112" spans="1:40" x14ac:dyDescent="0.2">
      <c r="A112" s="20">
        <v>23</v>
      </c>
      <c r="B112" s="15">
        <v>8.6999999999999993</v>
      </c>
      <c r="C112" s="15">
        <v>820.7</v>
      </c>
      <c r="D112" s="15">
        <v>2.2000000000000002</v>
      </c>
      <c r="E112" s="15"/>
      <c r="F112" s="16"/>
      <c r="G112" s="15"/>
      <c r="H112" s="16">
        <v>9.6999999999999993</v>
      </c>
      <c r="I112" s="15">
        <v>897.2</v>
      </c>
      <c r="J112" s="15">
        <v>2.4</v>
      </c>
      <c r="K112" s="20">
        <v>23</v>
      </c>
      <c r="L112" s="15"/>
      <c r="M112" s="15"/>
      <c r="N112" s="15"/>
      <c r="O112" s="16">
        <v>9.6</v>
      </c>
      <c r="P112" s="16">
        <v>878</v>
      </c>
      <c r="Q112" s="16">
        <v>-2.2000000000000002</v>
      </c>
      <c r="R112" s="16">
        <v>13.4</v>
      </c>
      <c r="S112" s="16">
        <v>1209.7</v>
      </c>
      <c r="T112" s="16">
        <v>3</v>
      </c>
      <c r="U112" s="20">
        <v>23</v>
      </c>
      <c r="V112" s="15"/>
      <c r="W112" s="16"/>
      <c r="X112" s="16"/>
      <c r="Y112" s="16">
        <v>11.9</v>
      </c>
      <c r="Z112" s="15">
        <v>1062.5</v>
      </c>
      <c r="AA112" s="15">
        <v>-1.1000000000000001</v>
      </c>
      <c r="AB112" s="15"/>
      <c r="AC112" s="16"/>
      <c r="AD112" s="15"/>
      <c r="AE112" s="20">
        <v>23</v>
      </c>
      <c r="AF112" s="15">
        <v>8.5</v>
      </c>
      <c r="AG112" s="16">
        <v>746.8</v>
      </c>
      <c r="AH112" s="15">
        <v>-7.3</v>
      </c>
      <c r="AI112" s="15">
        <v>7.6</v>
      </c>
      <c r="AJ112" s="15">
        <v>671.7</v>
      </c>
      <c r="AK112" s="16">
        <v>-2</v>
      </c>
      <c r="AL112" s="16"/>
      <c r="AM112" s="16"/>
      <c r="AN112" s="16"/>
    </row>
    <row r="113" spans="1:40" x14ac:dyDescent="0.2">
      <c r="A113" s="20">
        <v>24</v>
      </c>
      <c r="B113" s="16">
        <v>8.6999999999999993</v>
      </c>
      <c r="C113" s="16">
        <v>824.5</v>
      </c>
      <c r="D113" s="15">
        <v>3.8</v>
      </c>
      <c r="E113" s="15"/>
      <c r="F113" s="15"/>
      <c r="G113" s="15"/>
      <c r="H113" s="15">
        <v>9.6999999999999993</v>
      </c>
      <c r="I113" s="15">
        <v>897.6</v>
      </c>
      <c r="J113" s="16">
        <v>0.4</v>
      </c>
      <c r="K113" s="20">
        <v>24</v>
      </c>
      <c r="L113" s="15">
        <v>9.9</v>
      </c>
      <c r="M113" s="15">
        <v>903.4</v>
      </c>
      <c r="N113" s="15">
        <v>0.8</v>
      </c>
      <c r="O113" s="16">
        <v>9.6999999999999993</v>
      </c>
      <c r="P113" s="16">
        <v>884.1</v>
      </c>
      <c r="Q113" s="16">
        <v>6.1</v>
      </c>
      <c r="R113" s="16"/>
      <c r="S113" s="16"/>
      <c r="T113" s="16"/>
      <c r="U113" s="20">
        <v>24</v>
      </c>
      <c r="V113" s="16">
        <v>12.6</v>
      </c>
      <c r="W113" s="16">
        <v>1136.7</v>
      </c>
      <c r="X113" s="15">
        <v>-8.6</v>
      </c>
      <c r="Y113" s="15">
        <v>11.8</v>
      </c>
      <c r="Z113" s="16">
        <v>1054.0999999999999</v>
      </c>
      <c r="AA113" s="15">
        <v>-8.4</v>
      </c>
      <c r="AB113" s="15"/>
      <c r="AC113" s="15"/>
      <c r="AD113" s="15"/>
      <c r="AE113" s="20">
        <v>24</v>
      </c>
      <c r="AF113" s="15">
        <v>8.4</v>
      </c>
      <c r="AG113" s="16">
        <v>740</v>
      </c>
      <c r="AH113" s="15">
        <v>-6.8</v>
      </c>
      <c r="AI113" s="15">
        <v>7.6</v>
      </c>
      <c r="AJ113" s="16">
        <v>670.3</v>
      </c>
      <c r="AK113" s="15">
        <v>-1.4</v>
      </c>
      <c r="AL113" s="16"/>
      <c r="AM113" s="16"/>
      <c r="AN113" s="15"/>
    </row>
    <row r="114" spans="1:40" x14ac:dyDescent="0.2">
      <c r="A114" s="20">
        <v>25</v>
      </c>
      <c r="B114" s="15">
        <v>8.9</v>
      </c>
      <c r="C114" s="15">
        <v>826.8</v>
      </c>
      <c r="D114" s="15">
        <v>2.2999999999999998</v>
      </c>
      <c r="E114" s="15"/>
      <c r="F114" s="16"/>
      <c r="G114" s="15"/>
      <c r="H114" s="15"/>
      <c r="I114" s="16"/>
      <c r="J114" s="15"/>
      <c r="K114" s="20">
        <v>25</v>
      </c>
      <c r="L114" s="15">
        <v>9.9</v>
      </c>
      <c r="M114" s="16">
        <v>902.8</v>
      </c>
      <c r="N114" s="15">
        <v>-0.6</v>
      </c>
      <c r="O114" s="16">
        <v>9.8000000000000007</v>
      </c>
      <c r="P114" s="16">
        <v>893.3</v>
      </c>
      <c r="Q114" s="16">
        <v>9.1999999999999993</v>
      </c>
      <c r="R114" s="16"/>
      <c r="S114" s="16"/>
      <c r="T114" s="16"/>
      <c r="U114" s="20">
        <v>25</v>
      </c>
      <c r="V114" s="16">
        <v>12.5</v>
      </c>
      <c r="W114" s="15">
        <v>1130.8</v>
      </c>
      <c r="X114" s="16">
        <v>-5.9</v>
      </c>
      <c r="Y114" s="15">
        <v>11.7</v>
      </c>
      <c r="Z114" s="15">
        <v>1045.8</v>
      </c>
      <c r="AA114" s="15">
        <v>-8.3000000000000007</v>
      </c>
      <c r="AB114" s="16">
        <v>10</v>
      </c>
      <c r="AC114" s="16">
        <v>883.1</v>
      </c>
      <c r="AD114" s="15">
        <v>-5.9</v>
      </c>
      <c r="AE114" s="20">
        <v>25</v>
      </c>
      <c r="AF114" s="15">
        <v>8.3000000000000007</v>
      </c>
      <c r="AG114" s="16">
        <v>734.3</v>
      </c>
      <c r="AH114" s="16">
        <v>-5.7</v>
      </c>
      <c r="AI114" s="15"/>
      <c r="AJ114" s="16"/>
      <c r="AK114" s="15"/>
      <c r="AL114" s="16">
        <v>8.1999999999999993</v>
      </c>
      <c r="AM114" s="16">
        <v>720.3</v>
      </c>
      <c r="AN114" s="16">
        <v>3.4</v>
      </c>
    </row>
    <row r="115" spans="1:40" x14ac:dyDescent="0.2">
      <c r="A115" s="20">
        <v>26</v>
      </c>
      <c r="B115" s="15">
        <v>8.9</v>
      </c>
      <c r="C115" s="16">
        <v>830.3</v>
      </c>
      <c r="D115" s="16">
        <v>3.5</v>
      </c>
      <c r="E115" s="15">
        <v>9.3000000000000007</v>
      </c>
      <c r="F115" s="16">
        <v>867.1</v>
      </c>
      <c r="G115" s="15">
        <v>3.2</v>
      </c>
      <c r="H115" s="16"/>
      <c r="I115" s="15"/>
      <c r="J115" s="16"/>
      <c r="K115" s="20">
        <v>26</v>
      </c>
      <c r="L115" s="15">
        <v>9.9</v>
      </c>
      <c r="M115" s="15">
        <v>902.1</v>
      </c>
      <c r="N115" s="15">
        <v>-0.7</v>
      </c>
      <c r="O115" s="15">
        <v>9.9</v>
      </c>
      <c r="P115" s="16">
        <v>899.7</v>
      </c>
      <c r="Q115" s="16">
        <v>6.4</v>
      </c>
      <c r="R115" s="16">
        <v>13.4</v>
      </c>
      <c r="S115" s="16">
        <v>1206.0999999999999</v>
      </c>
      <c r="T115" s="16">
        <v>-3.6</v>
      </c>
      <c r="U115" s="20">
        <v>26</v>
      </c>
      <c r="V115" s="15">
        <v>12.5</v>
      </c>
      <c r="W115" s="16">
        <v>1128.7</v>
      </c>
      <c r="X115" s="16">
        <v>-2.1</v>
      </c>
      <c r="Y115" s="15"/>
      <c r="Z115" s="16"/>
      <c r="AA115" s="16"/>
      <c r="AB115" s="16">
        <v>9.9</v>
      </c>
      <c r="AC115" s="15">
        <v>875.8</v>
      </c>
      <c r="AD115" s="16">
        <v>-7.3</v>
      </c>
      <c r="AE115" s="20">
        <v>26</v>
      </c>
      <c r="AF115" s="15">
        <v>8.3000000000000007</v>
      </c>
      <c r="AG115" s="16">
        <v>731.5</v>
      </c>
      <c r="AH115" s="15">
        <v>-2.8</v>
      </c>
      <c r="AI115" s="16"/>
      <c r="AJ115" s="15"/>
      <c r="AK115" s="16"/>
      <c r="AL115" s="16">
        <v>8.3000000000000007</v>
      </c>
      <c r="AM115" s="16">
        <v>723.5</v>
      </c>
      <c r="AN115" s="15">
        <v>3.2</v>
      </c>
    </row>
    <row r="116" spans="1:40" x14ac:dyDescent="0.2">
      <c r="A116" s="20">
        <v>27</v>
      </c>
      <c r="B116" s="16">
        <v>9</v>
      </c>
      <c r="C116" s="16">
        <v>833.7</v>
      </c>
      <c r="D116" s="15">
        <v>3.4</v>
      </c>
      <c r="E116" s="15">
        <v>9.3000000000000007</v>
      </c>
      <c r="F116" s="16">
        <v>868.9</v>
      </c>
      <c r="G116" s="15">
        <v>1.8</v>
      </c>
      <c r="H116" s="16">
        <v>9.6999999999999993</v>
      </c>
      <c r="I116" s="15">
        <v>897.1</v>
      </c>
      <c r="J116" s="15">
        <v>-0.5</v>
      </c>
      <c r="K116" s="20">
        <v>27</v>
      </c>
      <c r="L116" s="15">
        <v>9.9</v>
      </c>
      <c r="M116" s="15">
        <v>901.7</v>
      </c>
      <c r="N116" s="15">
        <v>-0.4</v>
      </c>
      <c r="O116" s="15"/>
      <c r="P116" s="16">
        <v>911.9</v>
      </c>
      <c r="Q116" s="16"/>
      <c r="R116" s="16">
        <v>13.2</v>
      </c>
      <c r="S116" s="16">
        <v>1192</v>
      </c>
      <c r="T116" s="16">
        <v>-14.1</v>
      </c>
      <c r="U116" s="20">
        <v>27</v>
      </c>
      <c r="V116" s="15">
        <v>12.6</v>
      </c>
      <c r="W116" s="16">
        <v>1129.0999999999999</v>
      </c>
      <c r="X116" s="15">
        <v>0.4</v>
      </c>
      <c r="Y116" s="15"/>
      <c r="Z116" s="15"/>
      <c r="AA116" s="15"/>
      <c r="AB116" s="16">
        <v>9.8000000000000007</v>
      </c>
      <c r="AC116" s="16">
        <v>872</v>
      </c>
      <c r="AD116" s="15">
        <v>-3.8</v>
      </c>
      <c r="AE116" s="20">
        <v>27</v>
      </c>
      <c r="AF116" s="15">
        <v>8.3000000000000007</v>
      </c>
      <c r="AG116" s="16">
        <v>732.5</v>
      </c>
      <c r="AH116" s="16">
        <v>1</v>
      </c>
      <c r="AI116" s="16">
        <v>7.6</v>
      </c>
      <c r="AJ116" s="15">
        <v>669.7</v>
      </c>
      <c r="AK116" s="15">
        <v>-0.6</v>
      </c>
      <c r="AL116" s="16">
        <v>8.3000000000000007</v>
      </c>
      <c r="AM116" s="16">
        <v>726.3</v>
      </c>
      <c r="AN116" s="16">
        <v>2.8</v>
      </c>
    </row>
    <row r="117" spans="1:40" x14ac:dyDescent="0.2">
      <c r="A117" s="20">
        <v>28</v>
      </c>
      <c r="B117" s="15"/>
      <c r="C117" s="16"/>
      <c r="D117" s="16"/>
      <c r="E117" s="15">
        <v>9.4</v>
      </c>
      <c r="F117" s="15">
        <v>872.6</v>
      </c>
      <c r="G117" s="16">
        <v>3.7</v>
      </c>
      <c r="H117" s="16">
        <v>9.6999999999999993</v>
      </c>
      <c r="I117" s="16">
        <v>896.3</v>
      </c>
      <c r="J117" s="15">
        <v>-0.8</v>
      </c>
      <c r="K117" s="20">
        <v>28</v>
      </c>
      <c r="L117" s="15">
        <v>9.9</v>
      </c>
      <c r="M117" s="16">
        <v>898.7</v>
      </c>
      <c r="N117" s="16">
        <v>-3</v>
      </c>
      <c r="O117" s="15"/>
      <c r="P117" s="16">
        <v>918</v>
      </c>
      <c r="Q117" s="16"/>
      <c r="R117" s="16">
        <v>13.2</v>
      </c>
      <c r="S117" s="16">
        <v>1192.4000000000001</v>
      </c>
      <c r="T117" s="16">
        <v>0.4</v>
      </c>
      <c r="U117" s="20">
        <v>28</v>
      </c>
      <c r="V117" s="15">
        <v>12.6</v>
      </c>
      <c r="W117" s="15">
        <v>1129.7</v>
      </c>
      <c r="X117" s="15">
        <v>0.6</v>
      </c>
      <c r="Y117" s="15">
        <v>11.5</v>
      </c>
      <c r="Z117" s="16">
        <v>1030.0999999999999</v>
      </c>
      <c r="AA117" s="15">
        <v>-15.7</v>
      </c>
      <c r="AB117" s="16">
        <v>9.8000000000000007</v>
      </c>
      <c r="AC117" s="16">
        <v>867</v>
      </c>
      <c r="AD117" s="16">
        <v>-5</v>
      </c>
      <c r="AE117" s="20">
        <v>28</v>
      </c>
      <c r="AF117" s="15"/>
      <c r="AG117" s="16"/>
      <c r="AH117" s="15"/>
      <c r="AI117" s="16">
        <v>7.6</v>
      </c>
      <c r="AJ117" s="15">
        <v>670.1</v>
      </c>
      <c r="AK117" s="15">
        <v>0.4</v>
      </c>
      <c r="AL117" s="15">
        <v>8.3000000000000007</v>
      </c>
      <c r="AM117" s="16">
        <v>726.7</v>
      </c>
      <c r="AN117" s="15">
        <v>0.4</v>
      </c>
    </row>
    <row r="118" spans="1:40" x14ac:dyDescent="0.2">
      <c r="A118" s="20">
        <v>29</v>
      </c>
      <c r="B118" s="15"/>
      <c r="C118" s="16"/>
      <c r="D118" s="15"/>
      <c r="E118" s="15"/>
      <c r="F118" s="15"/>
      <c r="G118" s="15"/>
      <c r="H118" s="15">
        <v>9.6999999999999993</v>
      </c>
      <c r="I118" s="15">
        <v>899.4</v>
      </c>
      <c r="J118" s="15">
        <v>3.1</v>
      </c>
      <c r="K118" s="20">
        <v>29</v>
      </c>
      <c r="L118" s="15"/>
      <c r="M118" s="16"/>
      <c r="N118" s="15"/>
      <c r="O118" s="15">
        <v>10.199999999999999</v>
      </c>
      <c r="P118" s="16">
        <v>924.1</v>
      </c>
      <c r="Q118" s="16">
        <v>24.4</v>
      </c>
      <c r="R118" s="16">
        <v>13.2</v>
      </c>
      <c r="S118" s="16">
        <v>1191.8</v>
      </c>
      <c r="T118" s="16">
        <v>-0.6</v>
      </c>
      <c r="U118" s="20">
        <v>29</v>
      </c>
      <c r="V118" s="15"/>
      <c r="W118" s="15"/>
      <c r="X118" s="16"/>
      <c r="Y118" s="15">
        <v>11.3</v>
      </c>
      <c r="Z118" s="16">
        <v>1015.3</v>
      </c>
      <c r="AA118" s="15">
        <v>-14.8</v>
      </c>
      <c r="AB118" s="15">
        <v>9.8000000000000007</v>
      </c>
      <c r="AC118" s="15">
        <v>866.4</v>
      </c>
      <c r="AD118" s="15">
        <v>-0.6</v>
      </c>
      <c r="AE118" s="20">
        <v>29</v>
      </c>
      <c r="AF118" s="15"/>
      <c r="AG118" s="16"/>
      <c r="AH118" s="15"/>
      <c r="AI118" s="16">
        <v>7.6</v>
      </c>
      <c r="AJ118" s="15">
        <v>670.3</v>
      </c>
      <c r="AK118" s="16">
        <v>0.2</v>
      </c>
      <c r="AL118" s="15">
        <v>8.3000000000000007</v>
      </c>
      <c r="AM118" s="16">
        <v>729.4</v>
      </c>
      <c r="AN118" s="15">
        <v>2.7</v>
      </c>
    </row>
    <row r="119" spans="1:40" x14ac:dyDescent="0.2">
      <c r="A119" s="20">
        <v>30</v>
      </c>
      <c r="B119" s="16">
        <v>9</v>
      </c>
      <c r="C119" s="15">
        <v>834.3</v>
      </c>
      <c r="D119" s="15">
        <v>0.6</v>
      </c>
      <c r="E119" s="15"/>
      <c r="F119" s="15"/>
      <c r="G119" s="15"/>
      <c r="H119" s="15">
        <v>9.8000000000000007</v>
      </c>
      <c r="I119" s="16">
        <v>899.9</v>
      </c>
      <c r="J119" s="15">
        <v>0.5</v>
      </c>
      <c r="K119" s="20">
        <v>30</v>
      </c>
      <c r="L119" s="15"/>
      <c r="M119" s="15"/>
      <c r="N119" s="15"/>
      <c r="O119" s="16">
        <v>10.3</v>
      </c>
      <c r="P119" s="16">
        <v>935.1</v>
      </c>
      <c r="Q119" s="16">
        <v>11</v>
      </c>
      <c r="R119" s="16">
        <v>13.2</v>
      </c>
      <c r="S119" s="16">
        <v>1191.0999999999999</v>
      </c>
      <c r="T119" s="16">
        <v>-0.7</v>
      </c>
      <c r="U119" s="20">
        <v>30</v>
      </c>
      <c r="V119" s="15"/>
      <c r="W119" s="15"/>
      <c r="X119" s="16"/>
      <c r="Y119" s="15">
        <v>11.3</v>
      </c>
      <c r="Z119" s="15">
        <v>1011.5</v>
      </c>
      <c r="AA119" s="15">
        <v>-3.8</v>
      </c>
      <c r="AB119" s="15"/>
      <c r="AC119" s="16"/>
      <c r="AD119" s="15"/>
      <c r="AE119" s="20">
        <v>30</v>
      </c>
      <c r="AF119" s="16">
        <v>8.3000000000000007</v>
      </c>
      <c r="AG119" s="16">
        <v>729.9</v>
      </c>
      <c r="AH119" s="15">
        <v>-2.6</v>
      </c>
      <c r="AI119" s="15">
        <v>7.6</v>
      </c>
      <c r="AJ119" s="15">
        <v>669.7</v>
      </c>
      <c r="AK119" s="15">
        <v>-0.6</v>
      </c>
      <c r="AL119" s="15"/>
      <c r="AM119" s="15"/>
      <c r="AN119" s="15"/>
    </row>
    <row r="120" spans="1:40" x14ac:dyDescent="0.2">
      <c r="A120" s="20">
        <v>31</v>
      </c>
      <c r="B120" s="16">
        <v>9</v>
      </c>
      <c r="C120" s="15">
        <v>835.2</v>
      </c>
      <c r="D120" s="16">
        <v>0.9</v>
      </c>
      <c r="E120" s="15"/>
      <c r="F120" s="15"/>
      <c r="G120" s="15"/>
      <c r="H120" s="15">
        <v>9.8000000000000007</v>
      </c>
      <c r="I120" s="15">
        <v>899.2</v>
      </c>
      <c r="J120" s="16">
        <v>-0.7</v>
      </c>
      <c r="K120" s="20">
        <v>31</v>
      </c>
      <c r="L120" s="15"/>
      <c r="M120" s="15"/>
      <c r="N120" s="15"/>
      <c r="O120" s="15">
        <v>10.4</v>
      </c>
      <c r="P120" s="16">
        <v>945.5</v>
      </c>
      <c r="Q120" s="16">
        <v>10.4</v>
      </c>
      <c r="R120" s="16"/>
      <c r="S120" s="16"/>
      <c r="T120" s="16"/>
      <c r="U120" s="20">
        <v>31</v>
      </c>
      <c r="V120" s="15">
        <v>12.5</v>
      </c>
      <c r="W120" s="15">
        <v>1124.7</v>
      </c>
      <c r="X120" s="16">
        <v>-5</v>
      </c>
      <c r="Y120" s="15">
        <v>11.3</v>
      </c>
      <c r="Z120" s="16">
        <v>1007.4</v>
      </c>
      <c r="AA120" s="15">
        <v>-4.0999999999999996</v>
      </c>
      <c r="AB120" s="15"/>
      <c r="AC120" s="15"/>
      <c r="AD120" s="15"/>
      <c r="AE120" s="20">
        <v>31</v>
      </c>
      <c r="AF120" s="16">
        <v>8.1999999999999993</v>
      </c>
      <c r="AG120" s="15">
        <v>724.6</v>
      </c>
      <c r="AH120" s="15">
        <v>-5.3</v>
      </c>
      <c r="AI120" s="15"/>
      <c r="AJ120" s="15"/>
      <c r="AK120" s="15"/>
      <c r="AL120" s="15"/>
      <c r="AM120" s="15"/>
      <c r="AN120" s="15"/>
    </row>
    <row r="121" spans="1:40" x14ac:dyDescent="0.2">
      <c r="A121" s="15"/>
      <c r="B121" s="15"/>
      <c r="C121" s="20"/>
      <c r="D121" s="15"/>
      <c r="E121" s="15"/>
      <c r="F121" s="21"/>
      <c r="G121" s="15"/>
      <c r="H121" s="15"/>
      <c r="I121" s="20"/>
      <c r="J121" s="15"/>
      <c r="K121" s="20"/>
      <c r="L121" s="15"/>
      <c r="M121" s="20"/>
      <c r="N121" s="15"/>
      <c r="O121" s="15"/>
      <c r="P121" s="20"/>
      <c r="Q121" s="15"/>
      <c r="R121" s="15"/>
      <c r="S121" s="20"/>
      <c r="T121" s="15"/>
      <c r="U121" s="20"/>
      <c r="V121" s="15"/>
      <c r="W121" s="20"/>
      <c r="X121" s="15"/>
      <c r="Y121" s="15"/>
      <c r="Z121" s="20"/>
      <c r="AA121" s="15"/>
      <c r="AB121" s="15"/>
      <c r="AC121" s="20"/>
      <c r="AD121" s="15"/>
      <c r="AE121" s="20"/>
      <c r="AF121" s="22"/>
      <c r="AG121" s="21"/>
      <c r="AH121" s="19"/>
      <c r="AI121" s="15"/>
      <c r="AJ121" s="20"/>
      <c r="AK121" s="15"/>
      <c r="AL121" s="15"/>
      <c r="AM121" s="20"/>
      <c r="AN121" s="15"/>
    </row>
    <row r="124" spans="1:40" ht="15.75" x14ac:dyDescent="0.25">
      <c r="A124" s="533" t="s">
        <v>85</v>
      </c>
      <c r="B124" s="533"/>
      <c r="C124" s="533"/>
      <c r="D124" s="533"/>
      <c r="E124" s="533"/>
      <c r="F124" s="533"/>
      <c r="G124" s="533"/>
      <c r="H124" s="533"/>
      <c r="I124" s="533"/>
      <c r="J124" s="18"/>
      <c r="K124" s="533" t="s">
        <v>84</v>
      </c>
      <c r="L124" s="533"/>
      <c r="M124" s="533"/>
      <c r="N124" s="533"/>
      <c r="O124" s="533"/>
      <c r="P124" s="533"/>
      <c r="Q124" s="533"/>
      <c r="R124" s="533"/>
      <c r="S124" s="533"/>
      <c r="U124" s="533" t="s">
        <v>83</v>
      </c>
      <c r="V124" s="533"/>
      <c r="W124" s="533"/>
      <c r="X124" s="533"/>
      <c r="Y124" s="533"/>
      <c r="Z124" s="533"/>
      <c r="AA124" s="533"/>
      <c r="AB124" s="533"/>
      <c r="AC124" s="533"/>
      <c r="AE124" s="533" t="s">
        <v>82</v>
      </c>
      <c r="AF124" s="533"/>
      <c r="AG124" s="533"/>
      <c r="AH124" s="533"/>
      <c r="AI124" s="533"/>
      <c r="AJ124" s="533"/>
      <c r="AK124" s="533"/>
      <c r="AL124" s="533"/>
      <c r="AM124" s="533"/>
    </row>
    <row r="125" spans="1:40" ht="1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</row>
    <row r="126" spans="1:40" ht="15" customHeight="1" x14ac:dyDescent="0.2">
      <c r="A126" s="525" t="s">
        <v>48</v>
      </c>
      <c r="B126" s="535" t="s">
        <v>55</v>
      </c>
      <c r="C126" s="536"/>
      <c r="D126" s="537"/>
      <c r="E126" s="535" t="s">
        <v>56</v>
      </c>
      <c r="F126" s="536"/>
      <c r="G126" s="537"/>
      <c r="H126" s="528" t="s">
        <v>57</v>
      </c>
      <c r="I126" s="531"/>
      <c r="J126" s="532"/>
      <c r="K126" s="525" t="s">
        <v>48</v>
      </c>
      <c r="L126" s="528" t="s">
        <v>58</v>
      </c>
      <c r="M126" s="531"/>
      <c r="N126" s="532"/>
      <c r="O126" s="528" t="s">
        <v>59</v>
      </c>
      <c r="P126" s="531"/>
      <c r="Q126" s="532"/>
      <c r="R126" s="528" t="s">
        <v>60</v>
      </c>
      <c r="S126" s="531"/>
      <c r="T126" s="532"/>
      <c r="U126" s="525" t="s">
        <v>48</v>
      </c>
      <c r="V126" s="528" t="s">
        <v>61</v>
      </c>
      <c r="W126" s="531"/>
      <c r="X126" s="532"/>
      <c r="Y126" s="528" t="s">
        <v>62</v>
      </c>
      <c r="Z126" s="531"/>
      <c r="AA126" s="532"/>
      <c r="AB126" s="528" t="s">
        <v>53</v>
      </c>
      <c r="AC126" s="531"/>
      <c r="AD126" s="532"/>
      <c r="AE126" s="525" t="s">
        <v>48</v>
      </c>
      <c r="AF126" s="535" t="s">
        <v>45</v>
      </c>
      <c r="AG126" s="536"/>
      <c r="AH126" s="537"/>
      <c r="AI126" s="535" t="s">
        <v>46</v>
      </c>
      <c r="AJ126" s="536"/>
      <c r="AK126" s="537"/>
      <c r="AL126" s="535" t="s">
        <v>47</v>
      </c>
      <c r="AM126" s="536"/>
      <c r="AN126" s="537"/>
    </row>
    <row r="127" spans="1:40" ht="15" x14ac:dyDescent="0.2">
      <c r="A127" s="526"/>
      <c r="B127" s="2" t="s">
        <v>49</v>
      </c>
      <c r="C127" s="3" t="s">
        <v>0</v>
      </c>
      <c r="D127" s="4" t="s">
        <v>54</v>
      </c>
      <c r="E127" s="2" t="s">
        <v>49</v>
      </c>
      <c r="F127" s="3" t="s">
        <v>0</v>
      </c>
      <c r="G127" s="4" t="s">
        <v>54</v>
      </c>
      <c r="H127" s="2" t="s">
        <v>50</v>
      </c>
      <c r="I127" s="3" t="s">
        <v>0</v>
      </c>
      <c r="J127" s="4" t="s">
        <v>54</v>
      </c>
      <c r="K127" s="526"/>
      <c r="L127" s="12" t="s">
        <v>50</v>
      </c>
      <c r="M127" s="5" t="s">
        <v>0</v>
      </c>
      <c r="N127" s="13" t="s">
        <v>54</v>
      </c>
      <c r="O127" s="2" t="s">
        <v>50</v>
      </c>
      <c r="P127" s="3" t="s">
        <v>0</v>
      </c>
      <c r="Q127" s="4" t="s">
        <v>54</v>
      </c>
      <c r="R127" s="12" t="s">
        <v>50</v>
      </c>
      <c r="S127" s="5" t="s">
        <v>0</v>
      </c>
      <c r="T127" s="13" t="s">
        <v>54</v>
      </c>
      <c r="U127" s="526"/>
      <c r="V127" s="12" t="s">
        <v>50</v>
      </c>
      <c r="W127" s="5" t="s">
        <v>0</v>
      </c>
      <c r="X127" s="13" t="s">
        <v>54</v>
      </c>
      <c r="Y127" s="12" t="s">
        <v>50</v>
      </c>
      <c r="Z127" s="5" t="s">
        <v>0</v>
      </c>
      <c r="AA127" s="13" t="s">
        <v>54</v>
      </c>
      <c r="AB127" s="12" t="s">
        <v>50</v>
      </c>
      <c r="AC127" s="5" t="s">
        <v>0</v>
      </c>
      <c r="AD127" s="13" t="s">
        <v>54</v>
      </c>
      <c r="AE127" s="526"/>
      <c r="AF127" s="2" t="s">
        <v>49</v>
      </c>
      <c r="AG127" s="3" t="s">
        <v>0</v>
      </c>
      <c r="AH127" s="4" t="s">
        <v>54</v>
      </c>
      <c r="AI127" s="2" t="s">
        <v>49</v>
      </c>
      <c r="AJ127" s="3" t="s">
        <v>0</v>
      </c>
      <c r="AK127" s="4" t="s">
        <v>54</v>
      </c>
      <c r="AL127" s="2" t="s">
        <v>49</v>
      </c>
      <c r="AM127" s="3" t="s">
        <v>0</v>
      </c>
      <c r="AN127" s="4" t="s">
        <v>54</v>
      </c>
    </row>
    <row r="128" spans="1:40" ht="15" x14ac:dyDescent="0.2">
      <c r="A128" s="526"/>
      <c r="B128" s="5" t="s">
        <v>52</v>
      </c>
      <c r="C128" s="6" t="s">
        <v>3</v>
      </c>
      <c r="D128" s="7" t="s">
        <v>3</v>
      </c>
      <c r="E128" s="5" t="s">
        <v>52</v>
      </c>
      <c r="F128" s="6" t="s">
        <v>3</v>
      </c>
      <c r="G128" s="7" t="s">
        <v>3</v>
      </c>
      <c r="H128" s="5" t="s">
        <v>51</v>
      </c>
      <c r="I128" s="6" t="s">
        <v>3</v>
      </c>
      <c r="J128" s="7" t="s">
        <v>3</v>
      </c>
      <c r="K128" s="526"/>
      <c r="L128" s="5" t="s">
        <v>51</v>
      </c>
      <c r="M128" s="6" t="s">
        <v>3</v>
      </c>
      <c r="N128" s="7" t="s">
        <v>3</v>
      </c>
      <c r="O128" s="5" t="s">
        <v>51</v>
      </c>
      <c r="P128" s="6" t="s">
        <v>3</v>
      </c>
      <c r="Q128" s="7" t="s">
        <v>3</v>
      </c>
      <c r="R128" s="5" t="s">
        <v>51</v>
      </c>
      <c r="S128" s="6" t="s">
        <v>3</v>
      </c>
      <c r="T128" s="7" t="s">
        <v>3</v>
      </c>
      <c r="U128" s="526"/>
      <c r="V128" s="5" t="s">
        <v>51</v>
      </c>
      <c r="W128" s="6" t="s">
        <v>3</v>
      </c>
      <c r="X128" s="7" t="s">
        <v>3</v>
      </c>
      <c r="Y128" s="5" t="s">
        <v>51</v>
      </c>
      <c r="Z128" s="6" t="s">
        <v>3</v>
      </c>
      <c r="AA128" s="7" t="s">
        <v>3</v>
      </c>
      <c r="AB128" s="5" t="s">
        <v>51</v>
      </c>
      <c r="AC128" s="6" t="s">
        <v>3</v>
      </c>
      <c r="AD128" s="7" t="s">
        <v>3</v>
      </c>
      <c r="AE128" s="526"/>
      <c r="AF128" s="5" t="s">
        <v>52</v>
      </c>
      <c r="AG128" s="6" t="s">
        <v>3</v>
      </c>
      <c r="AH128" s="7" t="s">
        <v>3</v>
      </c>
      <c r="AI128" s="5" t="s">
        <v>52</v>
      </c>
      <c r="AJ128" s="6" t="s">
        <v>3</v>
      </c>
      <c r="AK128" s="7" t="s">
        <v>3</v>
      </c>
      <c r="AL128" s="5" t="s">
        <v>52</v>
      </c>
      <c r="AM128" s="6" t="s">
        <v>3</v>
      </c>
      <c r="AN128" s="7" t="s">
        <v>3</v>
      </c>
    </row>
    <row r="129" spans="1:40" ht="15" x14ac:dyDescent="0.2">
      <c r="A129" s="527"/>
      <c r="B129" s="8" t="s">
        <v>9</v>
      </c>
      <c r="C129" s="9" t="s">
        <v>6</v>
      </c>
      <c r="D129" s="10" t="s">
        <v>6</v>
      </c>
      <c r="E129" s="8" t="s">
        <v>9</v>
      </c>
      <c r="F129" s="9" t="s">
        <v>6</v>
      </c>
      <c r="G129" s="10" t="s">
        <v>6</v>
      </c>
      <c r="H129" s="8" t="s">
        <v>9</v>
      </c>
      <c r="I129" s="9" t="s">
        <v>6</v>
      </c>
      <c r="J129" s="10" t="s">
        <v>6</v>
      </c>
      <c r="K129" s="527"/>
      <c r="L129" s="8" t="s">
        <v>9</v>
      </c>
      <c r="M129" s="9" t="s">
        <v>6</v>
      </c>
      <c r="N129" s="10" t="s">
        <v>6</v>
      </c>
      <c r="O129" s="5" t="s">
        <v>9</v>
      </c>
      <c r="P129" s="6" t="s">
        <v>6</v>
      </c>
      <c r="Q129" s="7" t="s">
        <v>6</v>
      </c>
      <c r="R129" s="5" t="s">
        <v>9</v>
      </c>
      <c r="S129" s="6" t="s">
        <v>6</v>
      </c>
      <c r="T129" s="7" t="s">
        <v>6</v>
      </c>
      <c r="U129" s="527"/>
      <c r="V129" s="5" t="s">
        <v>9</v>
      </c>
      <c r="W129" s="6" t="s">
        <v>6</v>
      </c>
      <c r="X129" s="11" t="s">
        <v>6</v>
      </c>
      <c r="Y129" s="8" t="s">
        <v>9</v>
      </c>
      <c r="Z129" s="9" t="s">
        <v>6</v>
      </c>
      <c r="AA129" s="10" t="s">
        <v>6</v>
      </c>
      <c r="AB129" s="8" t="s">
        <v>9</v>
      </c>
      <c r="AC129" s="9" t="s">
        <v>6</v>
      </c>
      <c r="AD129" s="10" t="s">
        <v>6</v>
      </c>
      <c r="AE129" s="527"/>
      <c r="AF129" s="8" t="s">
        <v>9</v>
      </c>
      <c r="AG129" s="9" t="s">
        <v>6</v>
      </c>
      <c r="AH129" s="10" t="s">
        <v>6</v>
      </c>
      <c r="AI129" s="8" t="s">
        <v>9</v>
      </c>
      <c r="AJ129" s="9" t="s">
        <v>6</v>
      </c>
      <c r="AK129" s="10" t="s">
        <v>6</v>
      </c>
      <c r="AL129" s="8" t="s">
        <v>9</v>
      </c>
      <c r="AM129" s="9" t="s">
        <v>6</v>
      </c>
      <c r="AN129" s="10" t="s">
        <v>6</v>
      </c>
    </row>
    <row r="130" spans="1:40" x14ac:dyDescent="0.2">
      <c r="A130" s="20">
        <v>1</v>
      </c>
      <c r="B130" s="14"/>
      <c r="C130" s="14"/>
      <c r="D130" s="14"/>
      <c r="E130" s="16">
        <v>8.1999999999999993</v>
      </c>
      <c r="F130" s="16">
        <v>823.5</v>
      </c>
      <c r="G130" s="15">
        <v>0.9</v>
      </c>
      <c r="H130" s="15">
        <v>8.6999999999999993</v>
      </c>
      <c r="I130" s="15">
        <v>864.1</v>
      </c>
      <c r="J130" s="15">
        <v>6.3</v>
      </c>
      <c r="K130" s="20">
        <v>1</v>
      </c>
      <c r="L130" s="16">
        <v>9.3000000000000007</v>
      </c>
      <c r="M130" s="16">
        <v>925</v>
      </c>
      <c r="N130" s="15">
        <v>3.8</v>
      </c>
      <c r="O130" s="15"/>
      <c r="P130" s="15"/>
      <c r="Q130" s="15"/>
      <c r="R130" s="16">
        <v>11.3</v>
      </c>
      <c r="S130" s="15">
        <v>1117.3</v>
      </c>
      <c r="T130" s="15">
        <v>14.5</v>
      </c>
      <c r="U130" s="20">
        <v>1</v>
      </c>
      <c r="V130" s="15">
        <v>13.2</v>
      </c>
      <c r="W130" s="15">
        <v>1296.8</v>
      </c>
      <c r="X130" s="15">
        <v>-5.0999999999999996</v>
      </c>
      <c r="Y130" s="15">
        <v>11.6</v>
      </c>
      <c r="Z130" s="15">
        <v>1131</v>
      </c>
      <c r="AA130" s="15">
        <v>-8.5</v>
      </c>
      <c r="AB130" s="16">
        <v>11</v>
      </c>
      <c r="AC130" s="15">
        <v>1067.4000000000001</v>
      </c>
      <c r="AD130" s="16">
        <v>-6.8</v>
      </c>
      <c r="AE130" s="20">
        <v>1</v>
      </c>
      <c r="AF130" s="16"/>
      <c r="AG130" s="16"/>
      <c r="AH130" s="15"/>
      <c r="AI130" s="16">
        <v>7.9</v>
      </c>
      <c r="AJ130" s="15">
        <v>757.1</v>
      </c>
      <c r="AK130" s="16">
        <v>-5.0999999999999996</v>
      </c>
      <c r="AL130" s="15">
        <v>7.6</v>
      </c>
      <c r="AM130" s="16">
        <v>717.9</v>
      </c>
      <c r="AN130" s="15">
        <v>2.5</v>
      </c>
    </row>
    <row r="131" spans="1:40" x14ac:dyDescent="0.2">
      <c r="A131" s="20">
        <v>2</v>
      </c>
      <c r="B131" s="14"/>
      <c r="C131" s="14"/>
      <c r="D131" s="14"/>
      <c r="E131" s="16">
        <v>8.1999999999999993</v>
      </c>
      <c r="F131" s="16">
        <v>824.7</v>
      </c>
      <c r="G131" s="15">
        <v>1.2</v>
      </c>
      <c r="H131" s="15">
        <v>8.6999999999999993</v>
      </c>
      <c r="I131" s="15">
        <v>863.8</v>
      </c>
      <c r="J131" s="15">
        <v>-0.3</v>
      </c>
      <c r="K131" s="20">
        <v>2</v>
      </c>
      <c r="L131" s="16"/>
      <c r="M131" s="16"/>
      <c r="N131" s="15"/>
      <c r="O131" s="15"/>
      <c r="P131" s="15"/>
      <c r="Q131" s="15"/>
      <c r="R131" s="16">
        <v>11.4</v>
      </c>
      <c r="S131" s="15">
        <v>1130.5999999999999</v>
      </c>
      <c r="T131" s="16">
        <v>13.3</v>
      </c>
      <c r="U131" s="20">
        <v>2</v>
      </c>
      <c r="V131" s="15"/>
      <c r="W131" s="15"/>
      <c r="X131" s="16"/>
      <c r="Y131" s="15">
        <v>11.5</v>
      </c>
      <c r="Z131" s="15">
        <v>1119.4000000000001</v>
      </c>
      <c r="AA131" s="16">
        <v>-11.6</v>
      </c>
      <c r="AB131" s="16">
        <v>11</v>
      </c>
      <c r="AC131" s="15">
        <v>1064.3</v>
      </c>
      <c r="AD131" s="16">
        <v>-3.1</v>
      </c>
      <c r="AE131" s="20">
        <v>2</v>
      </c>
      <c r="AF131" s="15"/>
      <c r="AG131" s="16"/>
      <c r="AH131" s="16"/>
      <c r="AI131" s="15">
        <v>7.8</v>
      </c>
      <c r="AJ131" s="15">
        <v>753.6</v>
      </c>
      <c r="AK131" s="16">
        <v>-3.5</v>
      </c>
      <c r="AL131" s="15">
        <v>7.6</v>
      </c>
      <c r="AM131" s="15">
        <v>718.8</v>
      </c>
      <c r="AN131" s="15">
        <v>0.9</v>
      </c>
    </row>
    <row r="132" spans="1:40" x14ac:dyDescent="0.2">
      <c r="A132" s="20">
        <v>3</v>
      </c>
      <c r="B132" s="14"/>
      <c r="C132" s="14"/>
      <c r="D132" s="14"/>
      <c r="E132" s="16">
        <v>8.1999999999999993</v>
      </c>
      <c r="F132" s="16">
        <v>827.6</v>
      </c>
      <c r="G132" s="16">
        <v>2.9</v>
      </c>
      <c r="H132" s="15">
        <v>8.6999999999999993</v>
      </c>
      <c r="I132" s="15">
        <v>866.7</v>
      </c>
      <c r="J132" s="15">
        <v>2.9</v>
      </c>
      <c r="K132" s="20">
        <v>3</v>
      </c>
      <c r="L132" s="16"/>
      <c r="M132" s="15"/>
      <c r="N132" s="15"/>
      <c r="O132" s="15">
        <v>9.4</v>
      </c>
      <c r="P132" s="15">
        <v>931.5</v>
      </c>
      <c r="Q132" s="15">
        <v>-6.4</v>
      </c>
      <c r="R132" s="15">
        <v>11.6</v>
      </c>
      <c r="S132" s="15">
        <v>1148.5</v>
      </c>
      <c r="T132" s="15">
        <v>17.899999999999999</v>
      </c>
      <c r="U132" s="20">
        <v>3</v>
      </c>
      <c r="V132" s="15"/>
      <c r="W132" s="16"/>
      <c r="X132" s="15"/>
      <c r="Y132" s="15">
        <v>11.4</v>
      </c>
      <c r="Z132" s="16">
        <v>1115.8</v>
      </c>
      <c r="AA132" s="15">
        <v>-3.6</v>
      </c>
      <c r="AB132" s="15"/>
      <c r="AC132" s="16"/>
      <c r="AD132" s="15"/>
      <c r="AE132" s="20">
        <v>3</v>
      </c>
      <c r="AF132" s="16">
        <v>9.1</v>
      </c>
      <c r="AG132" s="15">
        <v>885.7</v>
      </c>
      <c r="AH132" s="16">
        <v>-17.899999999999999</v>
      </c>
      <c r="AI132" s="15">
        <v>7.8</v>
      </c>
      <c r="AJ132" s="15">
        <v>748.4</v>
      </c>
      <c r="AK132" s="15">
        <v>-5.2</v>
      </c>
      <c r="AL132" s="15"/>
      <c r="AM132" s="16"/>
      <c r="AN132" s="15"/>
    </row>
    <row r="133" spans="1:40" x14ac:dyDescent="0.2">
      <c r="A133" s="20">
        <v>4</v>
      </c>
      <c r="B133" s="14"/>
      <c r="C133" s="14"/>
      <c r="D133" s="14"/>
      <c r="E133" s="16">
        <v>8.1999999999999993</v>
      </c>
      <c r="F133" s="15">
        <v>828.6</v>
      </c>
      <c r="G133" s="16">
        <v>1</v>
      </c>
      <c r="H133" s="15">
        <v>8.6999999999999993</v>
      </c>
      <c r="I133" s="16">
        <v>867</v>
      </c>
      <c r="J133" s="15">
        <v>0.3</v>
      </c>
      <c r="K133" s="20">
        <v>4</v>
      </c>
      <c r="L133" s="16">
        <v>9.3000000000000007</v>
      </c>
      <c r="M133" s="15">
        <v>928.5</v>
      </c>
      <c r="N133" s="15">
        <v>3.5</v>
      </c>
      <c r="O133" s="15">
        <v>9.4</v>
      </c>
      <c r="P133" s="15">
        <v>933.3</v>
      </c>
      <c r="Q133" s="16">
        <v>1.8</v>
      </c>
      <c r="R133" s="15"/>
      <c r="S133" s="16"/>
      <c r="T133" s="16"/>
      <c r="U133" s="20">
        <v>4</v>
      </c>
      <c r="V133" s="15">
        <v>13.1</v>
      </c>
      <c r="W133" s="15">
        <v>1280.9000000000001</v>
      </c>
      <c r="X133" s="16">
        <v>-15.9</v>
      </c>
      <c r="Y133" s="15">
        <v>11.4</v>
      </c>
      <c r="Z133" s="15">
        <v>1111.4000000000001</v>
      </c>
      <c r="AA133" s="16">
        <v>-4.4000000000000004</v>
      </c>
      <c r="AB133" s="15"/>
      <c r="AC133" s="16"/>
      <c r="AD133" s="16"/>
      <c r="AE133" s="20">
        <v>4</v>
      </c>
      <c r="AF133" s="16">
        <v>9</v>
      </c>
      <c r="AG133" s="15">
        <v>878.3</v>
      </c>
      <c r="AH133" s="16">
        <v>-7.4</v>
      </c>
      <c r="AI133" s="15"/>
      <c r="AJ133" s="15"/>
      <c r="AK133" s="15"/>
      <c r="AL133" s="15"/>
      <c r="AM133" s="16"/>
      <c r="AN133" s="15"/>
    </row>
    <row r="134" spans="1:40" x14ac:dyDescent="0.2">
      <c r="A134" s="20">
        <v>5</v>
      </c>
      <c r="B134" s="15"/>
      <c r="C134" s="15"/>
      <c r="D134" s="15"/>
      <c r="E134" s="16"/>
      <c r="F134" s="16"/>
      <c r="G134" s="15"/>
      <c r="H134" s="15">
        <v>8.6999999999999993</v>
      </c>
      <c r="I134" s="15">
        <v>869.8</v>
      </c>
      <c r="J134" s="15">
        <v>2.8</v>
      </c>
      <c r="K134" s="20">
        <v>5</v>
      </c>
      <c r="L134" s="15">
        <v>9.4</v>
      </c>
      <c r="M134" s="15">
        <v>930.1</v>
      </c>
      <c r="N134" s="15">
        <v>1.6</v>
      </c>
      <c r="O134" s="16">
        <v>9.4</v>
      </c>
      <c r="P134" s="16">
        <v>932.4</v>
      </c>
      <c r="Q134" s="16">
        <v>-0.9</v>
      </c>
      <c r="R134" s="16"/>
      <c r="S134" s="16"/>
      <c r="T134" s="16"/>
      <c r="U134" s="20">
        <v>5</v>
      </c>
      <c r="V134" s="16">
        <v>13</v>
      </c>
      <c r="W134" s="16">
        <v>1271.4000000000001</v>
      </c>
      <c r="X134" s="15">
        <v>-9.5</v>
      </c>
      <c r="Y134" s="16">
        <v>11.3</v>
      </c>
      <c r="Z134" s="16">
        <v>1104.5</v>
      </c>
      <c r="AA134" s="15">
        <v>-6.9</v>
      </c>
      <c r="AB134" s="15">
        <v>10.9</v>
      </c>
      <c r="AC134" s="15">
        <v>1058.2</v>
      </c>
      <c r="AD134" s="16">
        <v>-6.1</v>
      </c>
      <c r="AE134" s="20">
        <v>5</v>
      </c>
      <c r="AF134" s="16">
        <v>9</v>
      </c>
      <c r="AG134" s="15">
        <v>872.7</v>
      </c>
      <c r="AH134" s="15">
        <v>-5.6</v>
      </c>
      <c r="AI134" s="15"/>
      <c r="AJ134" s="16"/>
      <c r="AK134" s="15"/>
      <c r="AL134" s="15">
        <v>7.6</v>
      </c>
      <c r="AM134" s="15">
        <v>720.7</v>
      </c>
      <c r="AN134" s="15">
        <v>1.9</v>
      </c>
    </row>
    <row r="135" spans="1:40" x14ac:dyDescent="0.2">
      <c r="A135" s="20">
        <v>6</v>
      </c>
      <c r="B135" s="15"/>
      <c r="C135" s="16"/>
      <c r="D135" s="15"/>
      <c r="E135" s="16"/>
      <c r="F135" s="16"/>
      <c r="G135" s="15"/>
      <c r="H135" s="15"/>
      <c r="I135" s="15"/>
      <c r="J135" s="16"/>
      <c r="K135" s="20">
        <v>6</v>
      </c>
      <c r="L135" s="15">
        <v>9.4</v>
      </c>
      <c r="M135" s="15">
        <v>930.5</v>
      </c>
      <c r="N135" s="15">
        <v>0.4</v>
      </c>
      <c r="O135" s="16">
        <v>9.4</v>
      </c>
      <c r="P135" s="16">
        <v>933</v>
      </c>
      <c r="Q135" s="16">
        <v>0.6</v>
      </c>
      <c r="R135" s="15">
        <v>11.9</v>
      </c>
      <c r="S135" s="16">
        <v>1180.5</v>
      </c>
      <c r="T135" s="16">
        <v>32</v>
      </c>
      <c r="U135" s="20">
        <v>6</v>
      </c>
      <c r="V135" s="16">
        <v>12.9</v>
      </c>
      <c r="W135" s="16">
        <v>1263.8</v>
      </c>
      <c r="X135" s="15">
        <v>-7.6</v>
      </c>
      <c r="Y135" s="15"/>
      <c r="Z135" s="16"/>
      <c r="AA135" s="15"/>
      <c r="AB135" s="16">
        <v>10.9</v>
      </c>
      <c r="AC135" s="16">
        <v>1051.0999999999999</v>
      </c>
      <c r="AD135" s="16">
        <v>-7.1</v>
      </c>
      <c r="AE135" s="20">
        <v>6</v>
      </c>
      <c r="AF135" s="15">
        <v>8.9</v>
      </c>
      <c r="AG135" s="16">
        <v>861.1</v>
      </c>
      <c r="AH135" s="15">
        <v>-11.6</v>
      </c>
      <c r="AI135" s="15"/>
      <c r="AJ135" s="15"/>
      <c r="AK135" s="15"/>
      <c r="AL135" s="15">
        <v>7.6</v>
      </c>
      <c r="AM135" s="15">
        <v>719.8</v>
      </c>
      <c r="AN135" s="15">
        <v>-0.9</v>
      </c>
    </row>
    <row r="136" spans="1:40" x14ac:dyDescent="0.2">
      <c r="A136" s="20">
        <v>7</v>
      </c>
      <c r="B136" s="14"/>
      <c r="C136" s="14"/>
      <c r="D136" s="14"/>
      <c r="E136" s="16">
        <v>8.1999999999999993</v>
      </c>
      <c r="F136" s="16">
        <v>828</v>
      </c>
      <c r="G136" s="15">
        <v>-0.6</v>
      </c>
      <c r="H136" s="15"/>
      <c r="I136" s="16"/>
      <c r="J136" s="15"/>
      <c r="K136" s="20">
        <v>7</v>
      </c>
      <c r="L136" s="15">
        <v>9.4</v>
      </c>
      <c r="M136" s="16">
        <v>931.8</v>
      </c>
      <c r="N136" s="15">
        <v>1.3</v>
      </c>
      <c r="O136" s="16"/>
      <c r="P136" s="16"/>
      <c r="Q136" s="16"/>
      <c r="R136" s="16">
        <v>12.2</v>
      </c>
      <c r="S136" s="16">
        <v>1209.3</v>
      </c>
      <c r="T136" s="16">
        <v>28.8</v>
      </c>
      <c r="U136" s="20">
        <v>7</v>
      </c>
      <c r="V136" s="15">
        <v>12.8</v>
      </c>
      <c r="W136" s="16">
        <v>1256.9000000000001</v>
      </c>
      <c r="X136" s="15">
        <v>-6.9</v>
      </c>
      <c r="Y136" s="15"/>
      <c r="Z136" s="16"/>
      <c r="AA136" s="15"/>
      <c r="AB136" s="16">
        <v>10.8</v>
      </c>
      <c r="AC136" s="15">
        <v>1046.3</v>
      </c>
      <c r="AD136" s="16">
        <v>-4.8</v>
      </c>
      <c r="AE136" s="20">
        <v>7</v>
      </c>
      <c r="AF136" s="15">
        <v>8.8000000000000007</v>
      </c>
      <c r="AG136" s="15">
        <v>854.9</v>
      </c>
      <c r="AH136" s="16">
        <v>-6.2</v>
      </c>
      <c r="AI136" s="16">
        <v>7.7</v>
      </c>
      <c r="AJ136" s="15">
        <v>738.2</v>
      </c>
      <c r="AK136" s="15">
        <v>-10.199999999999999</v>
      </c>
      <c r="AL136" s="16">
        <v>7.6</v>
      </c>
      <c r="AM136" s="16">
        <v>722.1</v>
      </c>
      <c r="AN136" s="16">
        <v>2.2999999999999998</v>
      </c>
    </row>
    <row r="137" spans="1:40" x14ac:dyDescent="0.2">
      <c r="A137" s="20">
        <v>8</v>
      </c>
      <c r="B137" s="16"/>
      <c r="C137" s="15"/>
      <c r="D137" s="15"/>
      <c r="E137" s="16">
        <v>8.1999999999999993</v>
      </c>
      <c r="F137" s="16">
        <v>830.2</v>
      </c>
      <c r="G137" s="15">
        <v>2.2000000000000002</v>
      </c>
      <c r="H137" s="15"/>
      <c r="I137" s="15"/>
      <c r="J137" s="15"/>
      <c r="K137" s="20">
        <v>8</v>
      </c>
      <c r="L137" s="15">
        <v>9.4</v>
      </c>
      <c r="M137" s="15">
        <v>931.9</v>
      </c>
      <c r="N137" s="15">
        <v>0.1</v>
      </c>
      <c r="O137" s="16"/>
      <c r="P137" s="16"/>
      <c r="Q137" s="16"/>
      <c r="R137" s="16">
        <v>12.3</v>
      </c>
      <c r="S137" s="16">
        <v>1217</v>
      </c>
      <c r="T137" s="16">
        <v>7.7</v>
      </c>
      <c r="U137" s="20">
        <v>8</v>
      </c>
      <c r="V137" s="15">
        <v>12.7</v>
      </c>
      <c r="W137" s="16">
        <v>1247.4000000000001</v>
      </c>
      <c r="X137" s="16">
        <v>-9.5</v>
      </c>
      <c r="Y137" s="15">
        <v>11.2</v>
      </c>
      <c r="Z137" s="16">
        <v>1095.7</v>
      </c>
      <c r="AA137" s="16">
        <v>-8.8000000000000007</v>
      </c>
      <c r="AB137" s="16">
        <v>10.8</v>
      </c>
      <c r="AC137" s="15">
        <v>1043.8</v>
      </c>
      <c r="AD137" s="16">
        <v>-2.5</v>
      </c>
      <c r="AE137" s="20">
        <v>8</v>
      </c>
      <c r="AF137" s="15"/>
      <c r="AG137" s="16"/>
      <c r="AH137" s="15"/>
      <c r="AI137" s="16">
        <v>7.6</v>
      </c>
      <c r="AJ137" s="15">
        <v>732.2</v>
      </c>
      <c r="AK137" s="16">
        <v>-6</v>
      </c>
      <c r="AL137" s="16">
        <v>7.6</v>
      </c>
      <c r="AM137" s="15">
        <v>721.5</v>
      </c>
      <c r="AN137" s="15">
        <v>-0.6</v>
      </c>
    </row>
    <row r="138" spans="1:40" x14ac:dyDescent="0.2">
      <c r="A138" s="20">
        <v>9</v>
      </c>
      <c r="B138" s="15"/>
      <c r="C138" s="16"/>
      <c r="D138" s="15"/>
      <c r="E138" s="15">
        <v>8.3000000000000007</v>
      </c>
      <c r="F138" s="15">
        <v>833.6</v>
      </c>
      <c r="G138" s="15">
        <v>3.4</v>
      </c>
      <c r="H138" s="15">
        <v>8.8000000000000007</v>
      </c>
      <c r="I138" s="15">
        <v>873.4</v>
      </c>
      <c r="J138" s="16">
        <v>3.6</v>
      </c>
      <c r="K138" s="20">
        <v>9</v>
      </c>
      <c r="L138" s="15"/>
      <c r="M138" s="16"/>
      <c r="N138" s="16"/>
      <c r="O138" s="15"/>
      <c r="P138" s="16"/>
      <c r="Q138" s="16"/>
      <c r="R138" s="16">
        <v>12.4</v>
      </c>
      <c r="S138" s="16">
        <v>1228.4000000000001</v>
      </c>
      <c r="T138" s="16">
        <v>11.4</v>
      </c>
      <c r="U138" s="20">
        <v>9</v>
      </c>
      <c r="V138" s="15"/>
      <c r="W138" s="16"/>
      <c r="X138" s="15"/>
      <c r="Y138" s="15">
        <v>11.2</v>
      </c>
      <c r="Z138" s="16">
        <v>1093.0999999999999</v>
      </c>
      <c r="AA138" s="15">
        <v>-2.6</v>
      </c>
      <c r="AB138" s="15">
        <v>10.7</v>
      </c>
      <c r="AC138" s="15">
        <v>1034.5</v>
      </c>
      <c r="AD138" s="15">
        <v>-9.3000000000000007</v>
      </c>
      <c r="AE138" s="20">
        <v>9</v>
      </c>
      <c r="AF138" s="16"/>
      <c r="AG138" s="16"/>
      <c r="AH138" s="16"/>
      <c r="AI138" s="16">
        <v>7.6</v>
      </c>
      <c r="AJ138" s="15">
        <v>728.2</v>
      </c>
      <c r="AK138" s="16">
        <v>-4</v>
      </c>
      <c r="AL138" s="16">
        <v>7.6</v>
      </c>
      <c r="AM138" s="16">
        <v>723.7</v>
      </c>
      <c r="AN138" s="15">
        <v>2.2000000000000002</v>
      </c>
    </row>
    <row r="139" spans="1:40" x14ac:dyDescent="0.2">
      <c r="A139" s="20">
        <v>10</v>
      </c>
      <c r="B139" s="16"/>
      <c r="C139" s="15"/>
      <c r="D139" s="16"/>
      <c r="E139" s="15">
        <v>8.3000000000000007</v>
      </c>
      <c r="F139" s="15">
        <v>834.8</v>
      </c>
      <c r="G139" s="15">
        <v>1.2</v>
      </c>
      <c r="H139" s="15">
        <v>8.8000000000000007</v>
      </c>
      <c r="I139" s="15">
        <v>876.1</v>
      </c>
      <c r="J139" s="15">
        <v>2.7</v>
      </c>
      <c r="K139" s="20">
        <v>10</v>
      </c>
      <c r="L139" s="15"/>
      <c r="M139" s="15"/>
      <c r="N139" s="15"/>
      <c r="O139" s="15"/>
      <c r="P139" s="16"/>
      <c r="Q139" s="16"/>
      <c r="R139" s="16">
        <v>12.5</v>
      </c>
      <c r="S139" s="16">
        <v>1237</v>
      </c>
      <c r="T139" s="16">
        <v>8.6</v>
      </c>
      <c r="U139" s="20">
        <v>10</v>
      </c>
      <c r="V139" s="15"/>
      <c r="W139" s="16"/>
      <c r="X139" s="16"/>
      <c r="Y139" s="15">
        <v>11.2</v>
      </c>
      <c r="Z139" s="16">
        <v>1095.3</v>
      </c>
      <c r="AA139" s="16">
        <v>2.2000000000000002</v>
      </c>
      <c r="AB139" s="15"/>
      <c r="AC139" s="15"/>
      <c r="AD139" s="15"/>
      <c r="AE139" s="20">
        <v>10</v>
      </c>
      <c r="AF139" s="16">
        <v>8.6999999999999993</v>
      </c>
      <c r="AG139" s="16">
        <v>847.7</v>
      </c>
      <c r="AH139" s="16">
        <v>-7.2</v>
      </c>
      <c r="AI139" s="16">
        <v>7.5</v>
      </c>
      <c r="AJ139" s="16">
        <v>724.5</v>
      </c>
      <c r="AK139" s="16">
        <v>-3.7</v>
      </c>
      <c r="AL139" s="16"/>
      <c r="AM139" s="15"/>
      <c r="AN139" s="15"/>
    </row>
    <row r="140" spans="1:40" x14ac:dyDescent="0.2">
      <c r="A140" s="20">
        <v>11</v>
      </c>
      <c r="B140" s="15">
        <v>7.5</v>
      </c>
      <c r="C140" s="16">
        <v>774.7</v>
      </c>
      <c r="D140" s="15">
        <v>16.3</v>
      </c>
      <c r="E140" s="15">
        <v>8.3000000000000007</v>
      </c>
      <c r="F140" s="16">
        <v>834.8</v>
      </c>
      <c r="G140" s="16"/>
      <c r="H140" s="15">
        <v>8.8000000000000007</v>
      </c>
      <c r="I140" s="16">
        <v>875.3</v>
      </c>
      <c r="J140" s="15">
        <v>-0.8</v>
      </c>
      <c r="K140" s="20">
        <v>11</v>
      </c>
      <c r="L140" s="15">
        <v>9.4</v>
      </c>
      <c r="M140" s="15">
        <v>934.7</v>
      </c>
      <c r="N140" s="15">
        <v>2.8</v>
      </c>
      <c r="O140" s="15">
        <v>9.4</v>
      </c>
      <c r="P140" s="16">
        <v>936.7</v>
      </c>
      <c r="Q140" s="16">
        <v>3.7</v>
      </c>
      <c r="R140" s="16"/>
      <c r="S140" s="16"/>
      <c r="T140" s="16"/>
      <c r="U140" s="20">
        <v>11</v>
      </c>
      <c r="V140" s="15">
        <v>12.5</v>
      </c>
      <c r="W140" s="15">
        <v>1225.9000000000001</v>
      </c>
      <c r="X140" s="15">
        <v>-21.5</v>
      </c>
      <c r="Y140" s="15">
        <v>11.2</v>
      </c>
      <c r="Z140" s="15">
        <v>1090.9000000000001</v>
      </c>
      <c r="AA140" s="15">
        <v>-4.4000000000000004</v>
      </c>
      <c r="AB140" s="15"/>
      <c r="AC140" s="16"/>
      <c r="AD140" s="15"/>
      <c r="AE140" s="20">
        <v>11</v>
      </c>
      <c r="AF140" s="16">
        <v>8.6</v>
      </c>
      <c r="AG140" s="15">
        <v>840.4</v>
      </c>
      <c r="AH140" s="16">
        <v>-7.3</v>
      </c>
      <c r="AI140" s="15">
        <v>7.5</v>
      </c>
      <c r="AJ140" s="15">
        <v>721.6</v>
      </c>
      <c r="AK140" s="15">
        <v>-2.9</v>
      </c>
      <c r="AL140" s="15"/>
      <c r="AM140" s="16"/>
      <c r="AN140" s="16"/>
    </row>
    <row r="141" spans="1:40" x14ac:dyDescent="0.2">
      <c r="A141" s="20">
        <v>12</v>
      </c>
      <c r="B141" s="15">
        <v>7.6</v>
      </c>
      <c r="C141" s="15">
        <v>784.3</v>
      </c>
      <c r="D141" s="15">
        <v>9.6</v>
      </c>
      <c r="E141" s="16"/>
      <c r="F141" s="15"/>
      <c r="G141" s="15"/>
      <c r="H141" s="15"/>
      <c r="I141" s="16"/>
      <c r="J141" s="15"/>
      <c r="K141" s="20">
        <v>12</v>
      </c>
      <c r="L141" s="15">
        <v>9.4</v>
      </c>
      <c r="M141" s="15">
        <v>933.1</v>
      </c>
      <c r="N141" s="15">
        <v>-1.6</v>
      </c>
      <c r="O141" s="16">
        <v>9.5</v>
      </c>
      <c r="P141" s="16">
        <v>938.9</v>
      </c>
      <c r="Q141" s="16">
        <v>2.2000000000000002</v>
      </c>
      <c r="R141" s="16"/>
      <c r="S141" s="16"/>
      <c r="T141" s="16"/>
      <c r="U141" s="20">
        <v>12</v>
      </c>
      <c r="V141" s="15">
        <v>12.3</v>
      </c>
      <c r="W141" s="15">
        <v>1206.0999999999999</v>
      </c>
      <c r="X141" s="15">
        <v>-19.8</v>
      </c>
      <c r="Y141" s="15">
        <v>11.2</v>
      </c>
      <c r="Z141" s="15">
        <v>1094.4000000000001</v>
      </c>
      <c r="AA141" s="15">
        <v>3.5</v>
      </c>
      <c r="AB141" s="15">
        <v>10.5</v>
      </c>
      <c r="AC141" s="16">
        <v>1020.9</v>
      </c>
      <c r="AD141" s="15">
        <v>-13.6</v>
      </c>
      <c r="AE141" s="20">
        <v>12</v>
      </c>
      <c r="AF141" s="16">
        <v>8.5</v>
      </c>
      <c r="AG141" s="15">
        <v>829.5</v>
      </c>
      <c r="AH141" s="15">
        <v>-10.5</v>
      </c>
      <c r="AI141" s="15"/>
      <c r="AJ141" s="16"/>
      <c r="AK141" s="15"/>
      <c r="AL141" s="15">
        <v>7.7</v>
      </c>
      <c r="AM141" s="15">
        <v>728.2</v>
      </c>
      <c r="AN141" s="15">
        <v>4.5</v>
      </c>
    </row>
    <row r="142" spans="1:40" x14ac:dyDescent="0.2">
      <c r="A142" s="20">
        <v>13</v>
      </c>
      <c r="B142" s="15">
        <v>7.6</v>
      </c>
      <c r="C142" s="15">
        <v>786.6</v>
      </c>
      <c r="D142" s="15">
        <v>2.2999999999999998</v>
      </c>
      <c r="E142" s="16"/>
      <c r="F142" s="16"/>
      <c r="G142" s="15"/>
      <c r="H142" s="15"/>
      <c r="I142" s="15"/>
      <c r="J142" s="15"/>
      <c r="K142" s="20">
        <v>13</v>
      </c>
      <c r="L142" s="15">
        <v>9.4</v>
      </c>
      <c r="M142" s="15">
        <v>936.7</v>
      </c>
      <c r="N142" s="15">
        <v>3.6</v>
      </c>
      <c r="O142" s="16">
        <v>9.5</v>
      </c>
      <c r="P142" s="16">
        <v>937.9</v>
      </c>
      <c r="Q142" s="16">
        <v>-1</v>
      </c>
      <c r="R142" s="16"/>
      <c r="S142" s="16"/>
      <c r="T142" s="16"/>
      <c r="U142" s="20">
        <v>13</v>
      </c>
      <c r="V142" s="15">
        <v>12.3</v>
      </c>
      <c r="W142" s="15">
        <v>1202.5</v>
      </c>
      <c r="X142" s="16">
        <v>-3.6</v>
      </c>
      <c r="Y142" s="15"/>
      <c r="Z142" s="15"/>
      <c r="AA142" s="16"/>
      <c r="AB142" s="16">
        <v>10.5</v>
      </c>
      <c r="AC142" s="16">
        <v>1012.1</v>
      </c>
      <c r="AD142" s="15">
        <v>-8.8000000000000007</v>
      </c>
      <c r="AE142" s="20">
        <v>13</v>
      </c>
      <c r="AF142" s="15">
        <v>8.4</v>
      </c>
      <c r="AG142" s="16">
        <v>815.9</v>
      </c>
      <c r="AH142" s="15">
        <v>-13.6</v>
      </c>
      <c r="AI142" s="15"/>
      <c r="AJ142" s="15"/>
      <c r="AK142" s="15"/>
      <c r="AL142" s="15">
        <v>7.7</v>
      </c>
      <c r="AM142" s="15">
        <v>731.3</v>
      </c>
      <c r="AN142" s="15">
        <v>3.1</v>
      </c>
    </row>
    <row r="143" spans="1:40" x14ac:dyDescent="0.2">
      <c r="A143" s="20">
        <v>14</v>
      </c>
      <c r="B143" s="15">
        <v>7.6</v>
      </c>
      <c r="C143" s="15">
        <v>790.2</v>
      </c>
      <c r="D143" s="15">
        <v>3.6</v>
      </c>
      <c r="E143" s="16">
        <v>8.3000000000000007</v>
      </c>
      <c r="F143" s="15">
        <v>838.8</v>
      </c>
      <c r="G143" s="16">
        <v>4</v>
      </c>
      <c r="H143" s="15">
        <v>8.9</v>
      </c>
      <c r="I143" s="16">
        <v>885</v>
      </c>
      <c r="J143" s="15">
        <v>9.6999999999999993</v>
      </c>
      <c r="K143" s="20">
        <v>14</v>
      </c>
      <c r="L143" s="15">
        <v>9.4</v>
      </c>
      <c r="M143" s="15">
        <v>936.9</v>
      </c>
      <c r="N143" s="15">
        <v>-1.3</v>
      </c>
      <c r="O143" s="16">
        <v>9.5</v>
      </c>
      <c r="P143" s="16">
        <v>939</v>
      </c>
      <c r="Q143" s="16">
        <v>1.1000000000000001</v>
      </c>
      <c r="R143" s="16">
        <v>12.7</v>
      </c>
      <c r="S143" s="16">
        <v>1259.0999999999999</v>
      </c>
      <c r="T143" s="16">
        <v>22.1</v>
      </c>
      <c r="U143" s="20">
        <v>14</v>
      </c>
      <c r="V143" s="15">
        <v>12.3</v>
      </c>
      <c r="W143" s="16">
        <v>1203.0999999999999</v>
      </c>
      <c r="X143" s="15">
        <v>0.6</v>
      </c>
      <c r="Y143" s="15"/>
      <c r="Z143" s="16"/>
      <c r="AA143" s="15"/>
      <c r="AB143" s="16">
        <v>10.4</v>
      </c>
      <c r="AC143" s="16">
        <v>1005.8</v>
      </c>
      <c r="AD143" s="15">
        <v>-6.3</v>
      </c>
      <c r="AE143" s="20">
        <v>14</v>
      </c>
      <c r="AF143" s="15">
        <v>8.3000000000000007</v>
      </c>
      <c r="AG143" s="15">
        <v>805.1</v>
      </c>
      <c r="AH143" s="15">
        <v>-10.8</v>
      </c>
      <c r="AI143" s="15">
        <v>7.5</v>
      </c>
      <c r="AJ143" s="15">
        <v>716.8</v>
      </c>
      <c r="AK143" s="15">
        <v>-4.8</v>
      </c>
      <c r="AL143" s="16">
        <v>7.7</v>
      </c>
      <c r="AM143" s="16">
        <v>735.3</v>
      </c>
      <c r="AN143" s="16">
        <v>4</v>
      </c>
    </row>
    <row r="144" spans="1:40" x14ac:dyDescent="0.2">
      <c r="A144" s="20">
        <v>15</v>
      </c>
      <c r="B144" s="16"/>
      <c r="C144" s="16"/>
      <c r="D144" s="16"/>
      <c r="E144" s="16">
        <v>8.4</v>
      </c>
      <c r="F144" s="16">
        <v>842.1</v>
      </c>
      <c r="G144" s="15">
        <v>3.3</v>
      </c>
      <c r="H144" s="16">
        <v>8.9</v>
      </c>
      <c r="I144" s="15">
        <v>887.7</v>
      </c>
      <c r="J144" s="15">
        <v>2.7</v>
      </c>
      <c r="K144" s="20">
        <v>15</v>
      </c>
      <c r="L144" s="15">
        <v>9.4</v>
      </c>
      <c r="M144" s="16">
        <v>938.2</v>
      </c>
      <c r="N144" s="16">
        <v>-1</v>
      </c>
      <c r="O144" s="15"/>
      <c r="P144" s="16"/>
      <c r="Q144" s="16"/>
      <c r="R144" s="16">
        <v>12.9</v>
      </c>
      <c r="S144" s="16">
        <v>1267</v>
      </c>
      <c r="T144" s="16">
        <v>7.9</v>
      </c>
      <c r="U144" s="20">
        <v>15</v>
      </c>
      <c r="V144" s="16">
        <v>12.2</v>
      </c>
      <c r="W144" s="15">
        <v>1200.4000000000001</v>
      </c>
      <c r="X144" s="15">
        <v>-2.7</v>
      </c>
      <c r="Y144" s="16">
        <v>11.3</v>
      </c>
      <c r="Z144" s="15">
        <v>1101.2</v>
      </c>
      <c r="AA144" s="15">
        <v>6.8</v>
      </c>
      <c r="AB144" s="16">
        <v>10.3</v>
      </c>
      <c r="AC144" s="15">
        <v>997.3</v>
      </c>
      <c r="AD144" s="16">
        <v>-8.5</v>
      </c>
      <c r="AE144" s="20">
        <v>15</v>
      </c>
      <c r="AF144" s="15"/>
      <c r="AG144" s="15"/>
      <c r="AH144" s="15"/>
      <c r="AI144" s="15">
        <v>7.4</v>
      </c>
      <c r="AJ144" s="15">
        <v>712.9</v>
      </c>
      <c r="AK144" s="16">
        <v>-3.9</v>
      </c>
      <c r="AL144" s="16">
        <v>7.7</v>
      </c>
      <c r="AM144" s="16">
        <v>734.7</v>
      </c>
      <c r="AN144" s="15">
        <v>-0.6</v>
      </c>
    </row>
    <row r="145" spans="1:40" x14ac:dyDescent="0.2">
      <c r="A145" s="20">
        <v>16</v>
      </c>
      <c r="B145" s="16"/>
      <c r="C145" s="16"/>
      <c r="D145" s="15"/>
      <c r="E145" s="15">
        <v>8.4</v>
      </c>
      <c r="F145" s="15">
        <v>845.6</v>
      </c>
      <c r="G145" s="15">
        <v>3.5</v>
      </c>
      <c r="H145" s="16">
        <v>8.9</v>
      </c>
      <c r="I145" s="15">
        <v>890.3</v>
      </c>
      <c r="J145" s="15">
        <v>2.6</v>
      </c>
      <c r="K145" s="20">
        <v>16</v>
      </c>
      <c r="L145" s="15"/>
      <c r="M145" s="15"/>
      <c r="N145" s="15"/>
      <c r="O145" s="15">
        <v>9.5</v>
      </c>
      <c r="P145" s="16">
        <v>944.4</v>
      </c>
      <c r="Q145" s="16">
        <v>5.4</v>
      </c>
      <c r="R145" s="16">
        <v>12.9</v>
      </c>
      <c r="S145" s="16">
        <v>1270.4000000000001</v>
      </c>
      <c r="T145" s="16">
        <v>3.4</v>
      </c>
      <c r="U145" s="20">
        <v>16</v>
      </c>
      <c r="V145" s="16"/>
      <c r="W145" s="16"/>
      <c r="X145" s="15"/>
      <c r="Y145" s="16">
        <v>11.3</v>
      </c>
      <c r="Z145" s="16">
        <v>1100.7</v>
      </c>
      <c r="AA145" s="15">
        <v>-0.5</v>
      </c>
      <c r="AB145" s="15">
        <v>10.3</v>
      </c>
      <c r="AC145" s="15">
        <v>992.8</v>
      </c>
      <c r="AD145" s="15">
        <v>-4.5</v>
      </c>
      <c r="AE145" s="20">
        <v>16</v>
      </c>
      <c r="AF145" s="15"/>
      <c r="AG145" s="16"/>
      <c r="AH145" s="16"/>
      <c r="AI145" s="15">
        <v>7.4</v>
      </c>
      <c r="AJ145" s="16">
        <v>711.8</v>
      </c>
      <c r="AK145" s="16">
        <v>-1.1000000000000001</v>
      </c>
      <c r="AL145" s="16">
        <v>7.7</v>
      </c>
      <c r="AM145" s="16">
        <v>735.2</v>
      </c>
      <c r="AN145" s="16">
        <v>0.5</v>
      </c>
    </row>
    <row r="146" spans="1:40" x14ac:dyDescent="0.2">
      <c r="A146" s="20">
        <v>17</v>
      </c>
      <c r="B146" s="16">
        <v>7.7</v>
      </c>
      <c r="C146" s="16">
        <v>796</v>
      </c>
      <c r="D146" s="15">
        <v>5.8</v>
      </c>
      <c r="E146" s="15">
        <v>8.5</v>
      </c>
      <c r="F146" s="15">
        <v>846.1</v>
      </c>
      <c r="G146" s="15">
        <v>0.5</v>
      </c>
      <c r="H146" s="16">
        <v>8.9</v>
      </c>
      <c r="I146" s="15">
        <v>891.5</v>
      </c>
      <c r="J146" s="15">
        <v>1.2</v>
      </c>
      <c r="K146" s="20">
        <v>17</v>
      </c>
      <c r="L146" s="15"/>
      <c r="M146" s="15"/>
      <c r="N146" s="15"/>
      <c r="O146" s="16">
        <v>9.6</v>
      </c>
      <c r="P146" s="16">
        <v>949.7</v>
      </c>
      <c r="Q146" s="16">
        <v>5.3</v>
      </c>
      <c r="R146" s="16">
        <v>13</v>
      </c>
      <c r="S146" s="16">
        <v>1278.2</v>
      </c>
      <c r="T146" s="16">
        <v>7.8</v>
      </c>
      <c r="U146" s="20">
        <v>17</v>
      </c>
      <c r="V146" s="16"/>
      <c r="W146" s="16"/>
      <c r="X146" s="16"/>
      <c r="Y146" s="16">
        <v>11.3</v>
      </c>
      <c r="Z146" s="16">
        <v>1104.9000000000001</v>
      </c>
      <c r="AA146" s="16">
        <v>4.2</v>
      </c>
      <c r="AB146" s="15"/>
      <c r="AC146" s="15"/>
      <c r="AD146" s="16"/>
      <c r="AE146" s="20">
        <v>17</v>
      </c>
      <c r="AF146" s="15">
        <v>8.1999999999999993</v>
      </c>
      <c r="AG146" s="15">
        <v>796.8</v>
      </c>
      <c r="AH146" s="15">
        <v>-8.3000000000000007</v>
      </c>
      <c r="AI146" s="15">
        <v>7.4</v>
      </c>
      <c r="AJ146" s="16">
        <v>708.2</v>
      </c>
      <c r="AK146" s="16">
        <v>-3.6</v>
      </c>
      <c r="AL146" s="16"/>
      <c r="AM146" s="16"/>
      <c r="AN146" s="15"/>
    </row>
    <row r="147" spans="1:40" x14ac:dyDescent="0.2">
      <c r="A147" s="20">
        <v>18</v>
      </c>
      <c r="B147" s="15">
        <v>7.7</v>
      </c>
      <c r="C147" s="16">
        <v>794</v>
      </c>
      <c r="D147" s="16">
        <v>-2</v>
      </c>
      <c r="E147" s="15">
        <v>8.5</v>
      </c>
      <c r="F147" s="16">
        <v>846</v>
      </c>
      <c r="G147" s="15">
        <v>4.2</v>
      </c>
      <c r="H147" s="16">
        <v>9</v>
      </c>
      <c r="I147" s="15">
        <v>895.6</v>
      </c>
      <c r="J147" s="15">
        <v>4.0999999999999996</v>
      </c>
      <c r="K147" s="20">
        <v>18</v>
      </c>
      <c r="L147" s="15">
        <v>9.4</v>
      </c>
      <c r="M147" s="15">
        <v>938.4</v>
      </c>
      <c r="N147" s="16">
        <v>0.2</v>
      </c>
      <c r="O147" s="16">
        <v>9.6</v>
      </c>
      <c r="P147" s="16">
        <v>955.4</v>
      </c>
      <c r="Q147" s="16">
        <v>5.7</v>
      </c>
      <c r="R147" s="16"/>
      <c r="S147" s="16"/>
      <c r="T147" s="16"/>
      <c r="U147" s="20">
        <v>18</v>
      </c>
      <c r="V147" s="16">
        <v>12.2</v>
      </c>
      <c r="W147" s="15">
        <v>1198.5</v>
      </c>
      <c r="X147" s="15">
        <v>-1.9</v>
      </c>
      <c r="Y147" s="16">
        <v>11.3</v>
      </c>
      <c r="Z147" s="15">
        <v>1099.4000000000001</v>
      </c>
      <c r="AA147" s="15">
        <v>-5.5</v>
      </c>
      <c r="AB147" s="15"/>
      <c r="AC147" s="15"/>
      <c r="AD147" s="15"/>
      <c r="AE147" s="20">
        <v>18</v>
      </c>
      <c r="AF147" s="15">
        <v>8.1</v>
      </c>
      <c r="AG147" s="16">
        <v>789.6</v>
      </c>
      <c r="AH147" s="15">
        <v>-7.2</v>
      </c>
      <c r="AI147" s="15">
        <v>7.5</v>
      </c>
      <c r="AJ147" s="15">
        <v>706.7</v>
      </c>
      <c r="AK147" s="15">
        <v>-1.5</v>
      </c>
      <c r="AL147" s="16"/>
      <c r="AM147" s="16"/>
      <c r="AN147" s="16"/>
    </row>
    <row r="148" spans="1:40" x14ac:dyDescent="0.2">
      <c r="A148" s="20">
        <v>19</v>
      </c>
      <c r="B148" s="15">
        <v>7.9</v>
      </c>
      <c r="C148" s="16">
        <v>800</v>
      </c>
      <c r="D148" s="16">
        <v>6</v>
      </c>
      <c r="E148" s="15"/>
      <c r="F148" s="16"/>
      <c r="G148" s="15"/>
      <c r="H148" s="16"/>
      <c r="I148" s="15"/>
      <c r="J148" s="15"/>
      <c r="K148" s="20">
        <v>19</v>
      </c>
      <c r="L148" s="15">
        <v>9.4</v>
      </c>
      <c r="M148" s="16">
        <v>936.6</v>
      </c>
      <c r="N148" s="15">
        <v>-1.8</v>
      </c>
      <c r="O148" s="16">
        <v>9.6999999999999993</v>
      </c>
      <c r="P148" s="16">
        <v>959.6</v>
      </c>
      <c r="Q148" s="16">
        <v>4.2</v>
      </c>
      <c r="R148" s="16"/>
      <c r="S148" s="16"/>
      <c r="T148" s="16"/>
      <c r="U148" s="20">
        <v>19</v>
      </c>
      <c r="V148" s="16">
        <v>12.2</v>
      </c>
      <c r="W148" s="15">
        <v>1198.4000000000001</v>
      </c>
      <c r="X148" s="15">
        <v>-0.1</v>
      </c>
      <c r="Y148" s="15">
        <v>11.2</v>
      </c>
      <c r="Z148" s="16">
        <v>1098</v>
      </c>
      <c r="AA148" s="15">
        <v>-1.4</v>
      </c>
      <c r="AB148" s="15">
        <v>10.1</v>
      </c>
      <c r="AC148" s="15">
        <v>980.6</v>
      </c>
      <c r="AD148" s="15">
        <v>-12.2</v>
      </c>
      <c r="AE148" s="20">
        <v>19</v>
      </c>
      <c r="AF148" s="16">
        <v>8.1</v>
      </c>
      <c r="AG148" s="15">
        <v>782.5</v>
      </c>
      <c r="AH148" s="16">
        <v>-7.1</v>
      </c>
      <c r="AI148" s="15"/>
      <c r="AJ148" s="15"/>
      <c r="AK148" s="15"/>
      <c r="AL148" s="16">
        <v>7.8</v>
      </c>
      <c r="AM148" s="16">
        <v>741.2</v>
      </c>
      <c r="AN148" s="16">
        <v>6</v>
      </c>
    </row>
    <row r="149" spans="1:40" x14ac:dyDescent="0.2">
      <c r="A149" s="20">
        <v>20</v>
      </c>
      <c r="B149" s="16">
        <v>8</v>
      </c>
      <c r="C149" s="16">
        <v>800.3</v>
      </c>
      <c r="D149" s="15">
        <v>3.1</v>
      </c>
      <c r="E149" s="15"/>
      <c r="F149" s="16"/>
      <c r="G149" s="15"/>
      <c r="H149" s="15"/>
      <c r="I149" s="16"/>
      <c r="J149" s="15"/>
      <c r="K149" s="20">
        <v>20</v>
      </c>
      <c r="L149" s="15">
        <v>9.4</v>
      </c>
      <c r="M149" s="15">
        <v>934.7</v>
      </c>
      <c r="N149" s="15">
        <v>-1.9</v>
      </c>
      <c r="O149" s="16">
        <v>9.6999999999999993</v>
      </c>
      <c r="P149" s="16">
        <v>966.7</v>
      </c>
      <c r="Q149" s="16">
        <v>7.1</v>
      </c>
      <c r="R149" s="16">
        <v>13.1</v>
      </c>
      <c r="S149" s="16">
        <v>1286.8</v>
      </c>
      <c r="T149" s="16">
        <v>8.6</v>
      </c>
      <c r="U149" s="20">
        <v>20</v>
      </c>
      <c r="V149" s="15">
        <v>12.2</v>
      </c>
      <c r="W149" s="15">
        <v>1194.4000000000001</v>
      </c>
      <c r="X149" s="16">
        <v>-4</v>
      </c>
      <c r="Y149" s="16"/>
      <c r="Z149" s="15"/>
      <c r="AA149" s="15"/>
      <c r="AB149" s="16">
        <v>10</v>
      </c>
      <c r="AC149" s="16">
        <v>971.8</v>
      </c>
      <c r="AD149" s="15">
        <v>-8.8000000000000007</v>
      </c>
      <c r="AE149" s="20">
        <v>20</v>
      </c>
      <c r="AF149" s="16">
        <v>8</v>
      </c>
      <c r="AG149" s="15">
        <v>780.9</v>
      </c>
      <c r="AH149" s="15">
        <v>-1.6</v>
      </c>
      <c r="AI149" s="15"/>
      <c r="AJ149" s="16"/>
      <c r="AK149" s="16"/>
      <c r="AL149" s="16">
        <v>7.8</v>
      </c>
      <c r="AM149" s="16">
        <v>744.7</v>
      </c>
      <c r="AN149" s="15">
        <v>3.5</v>
      </c>
    </row>
    <row r="150" spans="1:40" x14ac:dyDescent="0.2">
      <c r="A150" s="20">
        <v>21</v>
      </c>
      <c r="B150" s="16">
        <v>8</v>
      </c>
      <c r="C150" s="16">
        <v>805.5</v>
      </c>
      <c r="D150" s="16">
        <v>2.4</v>
      </c>
      <c r="E150" s="15">
        <v>8.6</v>
      </c>
      <c r="F150" s="16">
        <v>847.7</v>
      </c>
      <c r="G150" s="15">
        <v>1.7</v>
      </c>
      <c r="H150" s="16">
        <v>9</v>
      </c>
      <c r="I150" s="16">
        <v>899.7</v>
      </c>
      <c r="J150" s="15">
        <v>4.0999999999999996</v>
      </c>
      <c r="K150" s="20">
        <v>21</v>
      </c>
      <c r="L150" s="15">
        <v>9.5</v>
      </c>
      <c r="M150" s="15">
        <v>939.2</v>
      </c>
      <c r="N150" s="15">
        <v>4.5</v>
      </c>
      <c r="O150" s="16"/>
      <c r="P150" s="16"/>
      <c r="Q150" s="16"/>
      <c r="R150" s="16">
        <v>13.2</v>
      </c>
      <c r="S150" s="16">
        <v>1292</v>
      </c>
      <c r="T150" s="16">
        <v>5.2</v>
      </c>
      <c r="U150" s="20">
        <v>21</v>
      </c>
      <c r="V150" s="15">
        <v>12.1</v>
      </c>
      <c r="W150" s="16">
        <v>1191.5</v>
      </c>
      <c r="X150" s="15">
        <v>-2.9</v>
      </c>
      <c r="Y150" s="15"/>
      <c r="Z150" s="16"/>
      <c r="AA150" s="15"/>
      <c r="AB150" s="16">
        <v>10</v>
      </c>
      <c r="AC150" s="15">
        <v>967.3</v>
      </c>
      <c r="AD150" s="15">
        <v>-4.5</v>
      </c>
      <c r="AE150" s="20">
        <v>21</v>
      </c>
      <c r="AF150" s="16">
        <v>8</v>
      </c>
      <c r="AG150" s="15">
        <v>774.8</v>
      </c>
      <c r="AH150" s="15">
        <v>-6.1</v>
      </c>
      <c r="AI150" s="15">
        <v>7.4</v>
      </c>
      <c r="AJ150" s="15">
        <v>706.6</v>
      </c>
      <c r="AK150" s="16">
        <v>-0.1</v>
      </c>
      <c r="AL150" s="16">
        <v>7.9</v>
      </c>
      <c r="AM150" s="16">
        <v>748.8</v>
      </c>
      <c r="AN150" s="15">
        <v>4.0999999999999996</v>
      </c>
    </row>
    <row r="151" spans="1:40" x14ac:dyDescent="0.2">
      <c r="A151" s="20">
        <v>22</v>
      </c>
      <c r="B151" s="15"/>
      <c r="C151" s="15"/>
      <c r="D151" s="16"/>
      <c r="E151" s="15">
        <v>8.6</v>
      </c>
      <c r="F151" s="15">
        <v>851.2</v>
      </c>
      <c r="G151" s="15">
        <v>3.5</v>
      </c>
      <c r="H151" s="16">
        <v>9</v>
      </c>
      <c r="I151" s="16">
        <v>900.9</v>
      </c>
      <c r="J151" s="16">
        <v>1.2</v>
      </c>
      <c r="K151" s="20">
        <v>22</v>
      </c>
      <c r="L151" s="15">
        <v>9.5</v>
      </c>
      <c r="M151" s="16">
        <v>940</v>
      </c>
      <c r="N151" s="15">
        <v>0.8</v>
      </c>
      <c r="O151" s="16"/>
      <c r="P151" s="16"/>
      <c r="Q151" s="16"/>
      <c r="R151" s="16">
        <v>13.2</v>
      </c>
      <c r="S151" s="16">
        <v>1294</v>
      </c>
      <c r="T151" s="16">
        <v>2</v>
      </c>
      <c r="U151" s="20">
        <v>22</v>
      </c>
      <c r="V151" s="15">
        <v>12.1</v>
      </c>
      <c r="W151" s="15">
        <v>1189.7</v>
      </c>
      <c r="X151" s="15">
        <v>-1.8</v>
      </c>
      <c r="Y151" s="15">
        <v>11.2</v>
      </c>
      <c r="Z151" s="15">
        <v>1089.2</v>
      </c>
      <c r="AA151" s="15">
        <v>-8.8000000000000007</v>
      </c>
      <c r="AB151" s="16">
        <v>9.9</v>
      </c>
      <c r="AC151" s="16">
        <v>964</v>
      </c>
      <c r="AD151" s="15">
        <v>-3.3</v>
      </c>
      <c r="AE151" s="20">
        <v>22</v>
      </c>
      <c r="AF151" s="16"/>
      <c r="AG151" s="15"/>
      <c r="AH151" s="15"/>
      <c r="AI151" s="15">
        <v>7.4</v>
      </c>
      <c r="AJ151" s="16">
        <v>707.3</v>
      </c>
      <c r="AK151" s="16">
        <v>0.7</v>
      </c>
      <c r="AL151" s="16">
        <v>7.9</v>
      </c>
      <c r="AM151" s="16">
        <v>751.5</v>
      </c>
      <c r="AN151" s="15">
        <v>2.7</v>
      </c>
    </row>
    <row r="152" spans="1:40" x14ac:dyDescent="0.2">
      <c r="A152" s="20">
        <v>23</v>
      </c>
      <c r="B152" s="15"/>
      <c r="C152" s="15"/>
      <c r="D152" s="15"/>
      <c r="E152" s="15"/>
      <c r="F152" s="16"/>
      <c r="G152" s="15"/>
      <c r="H152" s="16">
        <v>9.1</v>
      </c>
      <c r="I152" s="15">
        <v>903.8</v>
      </c>
      <c r="J152" s="15">
        <v>2.9</v>
      </c>
      <c r="K152" s="20">
        <v>23</v>
      </c>
      <c r="L152" s="15"/>
      <c r="M152" s="15"/>
      <c r="N152" s="15"/>
      <c r="O152" s="16">
        <v>9.9</v>
      </c>
      <c r="P152" s="16">
        <v>985.9</v>
      </c>
      <c r="Q152" s="16">
        <v>19.2</v>
      </c>
      <c r="R152" s="16">
        <v>13.2</v>
      </c>
      <c r="S152" s="16">
        <v>1294.5999999999999</v>
      </c>
      <c r="T152" s="16">
        <v>0.6</v>
      </c>
      <c r="U152" s="20">
        <v>23</v>
      </c>
      <c r="V152" s="15"/>
      <c r="W152" s="16"/>
      <c r="X152" s="16"/>
      <c r="Y152" s="16">
        <v>11.1</v>
      </c>
      <c r="Z152" s="15">
        <v>1084.3</v>
      </c>
      <c r="AA152" s="15">
        <v>-4.9000000000000004</v>
      </c>
      <c r="AB152" s="15">
        <v>9.9</v>
      </c>
      <c r="AC152" s="16">
        <v>965.1</v>
      </c>
      <c r="AD152" s="15">
        <v>1.1000000000000001</v>
      </c>
      <c r="AE152" s="20">
        <v>23</v>
      </c>
      <c r="AF152" s="16"/>
      <c r="AG152" s="16"/>
      <c r="AH152" s="15"/>
      <c r="AI152" s="15">
        <v>7.5</v>
      </c>
      <c r="AJ152" s="15">
        <v>708.7</v>
      </c>
      <c r="AK152" s="16">
        <v>1.4</v>
      </c>
      <c r="AL152" s="16">
        <v>8</v>
      </c>
      <c r="AM152" s="16">
        <v>754.5</v>
      </c>
      <c r="AN152" s="16">
        <v>3</v>
      </c>
    </row>
    <row r="153" spans="1:40" x14ac:dyDescent="0.2">
      <c r="A153" s="20">
        <v>24</v>
      </c>
      <c r="B153" s="16">
        <v>8</v>
      </c>
      <c r="C153" s="16">
        <v>807.4</v>
      </c>
      <c r="D153" s="15">
        <v>1.9</v>
      </c>
      <c r="E153" s="15">
        <v>8.6</v>
      </c>
      <c r="F153" s="15">
        <v>853.9</v>
      </c>
      <c r="G153" s="15">
        <v>2.7</v>
      </c>
      <c r="H153" s="15">
        <v>9.1999999999999993</v>
      </c>
      <c r="I153" s="15">
        <v>909.8</v>
      </c>
      <c r="J153" s="16">
        <v>6</v>
      </c>
      <c r="K153" s="20">
        <v>24</v>
      </c>
      <c r="L153" s="15"/>
      <c r="M153" s="15"/>
      <c r="N153" s="15"/>
      <c r="O153" s="16">
        <v>10.1</v>
      </c>
      <c r="P153" s="16">
        <v>999.1</v>
      </c>
      <c r="Q153" s="16">
        <v>13.2</v>
      </c>
      <c r="R153" s="16">
        <v>13.3</v>
      </c>
      <c r="S153" s="16">
        <v>1303.9000000000001</v>
      </c>
      <c r="T153" s="16">
        <v>9.3000000000000007</v>
      </c>
      <c r="U153" s="20">
        <v>24</v>
      </c>
      <c r="V153" s="16"/>
      <c r="W153" s="16"/>
      <c r="X153" s="15"/>
      <c r="Y153" s="15">
        <v>11.1</v>
      </c>
      <c r="Z153" s="16">
        <v>1079.7</v>
      </c>
      <c r="AA153" s="15">
        <v>-4.5999999999999996</v>
      </c>
      <c r="AB153" s="15"/>
      <c r="AC153" s="15"/>
      <c r="AD153" s="15"/>
      <c r="AE153" s="20">
        <v>24</v>
      </c>
      <c r="AF153" s="15">
        <v>7.9</v>
      </c>
      <c r="AG153" s="16">
        <v>772.3</v>
      </c>
      <c r="AH153" s="15">
        <v>-2.5</v>
      </c>
      <c r="AI153" s="15">
        <v>7.5</v>
      </c>
      <c r="AJ153" s="16">
        <v>709.9</v>
      </c>
      <c r="AK153" s="15">
        <v>1.2</v>
      </c>
      <c r="AL153" s="16"/>
      <c r="AM153" s="16"/>
      <c r="AN153" s="15"/>
    </row>
    <row r="154" spans="1:40" x14ac:dyDescent="0.2">
      <c r="A154" s="20">
        <v>25</v>
      </c>
      <c r="B154" s="15">
        <v>8.1</v>
      </c>
      <c r="C154" s="15">
        <v>812.3</v>
      </c>
      <c r="D154" s="15">
        <v>4.9000000000000004</v>
      </c>
      <c r="E154" s="15">
        <v>8.6</v>
      </c>
      <c r="F154" s="16">
        <v>855.8</v>
      </c>
      <c r="G154" s="15">
        <v>1.9</v>
      </c>
      <c r="H154" s="15">
        <v>9.1999999999999993</v>
      </c>
      <c r="I154" s="16">
        <v>913.5</v>
      </c>
      <c r="J154" s="15">
        <v>3.7</v>
      </c>
      <c r="K154" s="20">
        <v>25</v>
      </c>
      <c r="L154" s="15">
        <v>9.5</v>
      </c>
      <c r="M154" s="16">
        <v>939.7</v>
      </c>
      <c r="N154" s="15">
        <v>-0.3</v>
      </c>
      <c r="O154" s="16">
        <v>10.199999999999999</v>
      </c>
      <c r="P154" s="16">
        <v>1013.3</v>
      </c>
      <c r="Q154" s="16">
        <v>14.2</v>
      </c>
      <c r="R154" s="16"/>
      <c r="S154" s="16"/>
      <c r="T154" s="16"/>
      <c r="U154" s="20">
        <v>25</v>
      </c>
      <c r="V154" s="16">
        <v>12</v>
      </c>
      <c r="W154" s="15">
        <v>1176.7</v>
      </c>
      <c r="X154" s="16">
        <v>-13</v>
      </c>
      <c r="Y154" s="15">
        <v>11.1</v>
      </c>
      <c r="Z154" s="15">
        <v>1070.8</v>
      </c>
      <c r="AA154" s="15">
        <v>-8.9</v>
      </c>
      <c r="AB154" s="16"/>
      <c r="AC154" s="16"/>
      <c r="AD154" s="15"/>
      <c r="AE154" s="20">
        <v>25</v>
      </c>
      <c r="AF154" s="15">
        <v>7.9</v>
      </c>
      <c r="AG154" s="16">
        <v>769.2</v>
      </c>
      <c r="AH154" s="16">
        <v>-3.1</v>
      </c>
      <c r="AI154" s="15">
        <v>7.5</v>
      </c>
      <c r="AJ154" s="16">
        <v>708.8</v>
      </c>
      <c r="AK154" s="15">
        <v>-1.1000000000000001</v>
      </c>
      <c r="AL154" s="16"/>
      <c r="AM154" s="16"/>
      <c r="AN154" s="16"/>
    </row>
    <row r="155" spans="1:40" x14ac:dyDescent="0.2">
      <c r="A155" s="20">
        <v>26</v>
      </c>
      <c r="B155" s="15">
        <v>8.1</v>
      </c>
      <c r="C155" s="16">
        <v>814</v>
      </c>
      <c r="D155" s="16">
        <v>1.7</v>
      </c>
      <c r="E155" s="15"/>
      <c r="F155" s="16"/>
      <c r="G155" s="15"/>
      <c r="H155" s="16"/>
      <c r="I155" s="15"/>
      <c r="J155" s="16"/>
      <c r="K155" s="20">
        <v>26</v>
      </c>
      <c r="L155" s="15">
        <v>9.5</v>
      </c>
      <c r="M155" s="15">
        <v>940.9</v>
      </c>
      <c r="N155" s="15">
        <v>1.2</v>
      </c>
      <c r="O155" s="15">
        <v>10.4</v>
      </c>
      <c r="P155" s="16">
        <v>1030.5</v>
      </c>
      <c r="Q155" s="16">
        <v>17.2</v>
      </c>
      <c r="R155" s="16"/>
      <c r="S155" s="16"/>
      <c r="T155" s="16"/>
      <c r="U155" s="20">
        <v>26</v>
      </c>
      <c r="V155" s="15">
        <v>11.9</v>
      </c>
      <c r="W155" s="16">
        <v>1164</v>
      </c>
      <c r="X155" s="16">
        <v>-12.7</v>
      </c>
      <c r="Y155" s="15">
        <v>11.1</v>
      </c>
      <c r="Z155" s="16">
        <v>1078.9000000000001</v>
      </c>
      <c r="AA155" s="16">
        <v>-1.9</v>
      </c>
      <c r="AB155" s="16">
        <v>9.8000000000000007</v>
      </c>
      <c r="AC155" s="15">
        <v>949.1</v>
      </c>
      <c r="AD155" s="16">
        <v>-16</v>
      </c>
      <c r="AE155" s="20">
        <v>26</v>
      </c>
      <c r="AF155" s="15">
        <v>7.9</v>
      </c>
      <c r="AG155" s="16">
        <v>765.7</v>
      </c>
      <c r="AH155" s="15">
        <v>-3.5</v>
      </c>
      <c r="AI155" s="16"/>
      <c r="AJ155" s="15"/>
      <c r="AK155" s="16"/>
      <c r="AL155" s="16">
        <v>8.1</v>
      </c>
      <c r="AM155" s="16">
        <v>764.6</v>
      </c>
      <c r="AN155" s="15">
        <v>10.1</v>
      </c>
    </row>
    <row r="156" spans="1:40" x14ac:dyDescent="0.2">
      <c r="A156" s="20">
        <v>27</v>
      </c>
      <c r="B156" s="16">
        <v>8.1</v>
      </c>
      <c r="C156" s="16">
        <v>817</v>
      </c>
      <c r="D156" s="16">
        <v>3</v>
      </c>
      <c r="E156" s="15"/>
      <c r="F156" s="16"/>
      <c r="G156" s="15"/>
      <c r="H156" s="16"/>
      <c r="I156" s="15"/>
      <c r="J156" s="15"/>
      <c r="K156" s="20">
        <v>27</v>
      </c>
      <c r="L156" s="15">
        <v>9.5</v>
      </c>
      <c r="M156" s="15">
        <v>941.7</v>
      </c>
      <c r="N156" s="15">
        <v>0.8</v>
      </c>
      <c r="O156" s="15">
        <v>10.5</v>
      </c>
      <c r="P156" s="16">
        <v>1045</v>
      </c>
      <c r="Q156" s="16">
        <v>14.5</v>
      </c>
      <c r="R156" s="16">
        <v>13.3</v>
      </c>
      <c r="S156" s="16">
        <v>1303.2</v>
      </c>
      <c r="T156" s="16">
        <v>-0.7</v>
      </c>
      <c r="U156" s="20">
        <v>27</v>
      </c>
      <c r="V156" s="15">
        <v>11.8</v>
      </c>
      <c r="W156" s="16">
        <v>1154.5</v>
      </c>
      <c r="X156" s="15">
        <v>-9.5</v>
      </c>
      <c r="Y156" s="15"/>
      <c r="Z156" s="15"/>
      <c r="AA156" s="15"/>
      <c r="AB156" s="16">
        <v>9.6999999999999993</v>
      </c>
      <c r="AC156" s="16">
        <v>939.6</v>
      </c>
      <c r="AD156" s="15">
        <v>-9.5</v>
      </c>
      <c r="AE156" s="20">
        <v>27</v>
      </c>
      <c r="AF156" s="15">
        <v>7.8</v>
      </c>
      <c r="AG156" s="16">
        <v>760.5</v>
      </c>
      <c r="AH156" s="15">
        <v>-5.2</v>
      </c>
      <c r="AI156" s="16"/>
      <c r="AJ156" s="15"/>
      <c r="AK156" s="15"/>
      <c r="AL156" s="16">
        <v>8.1999999999999993</v>
      </c>
      <c r="AM156" s="16">
        <v>769.6</v>
      </c>
      <c r="AN156" s="16">
        <v>5</v>
      </c>
    </row>
    <row r="157" spans="1:40" x14ac:dyDescent="0.2">
      <c r="A157" s="20">
        <v>28</v>
      </c>
      <c r="B157" s="15">
        <v>8.1</v>
      </c>
      <c r="C157" s="16">
        <v>820</v>
      </c>
      <c r="D157" s="16">
        <v>3</v>
      </c>
      <c r="E157" s="15">
        <v>8.6</v>
      </c>
      <c r="F157" s="15">
        <v>857.8</v>
      </c>
      <c r="G157" s="16">
        <v>2</v>
      </c>
      <c r="H157" s="16">
        <v>9.1999999999999993</v>
      </c>
      <c r="I157" s="16">
        <v>912</v>
      </c>
      <c r="J157" s="15">
        <v>-1.5</v>
      </c>
      <c r="K157" s="20">
        <v>28</v>
      </c>
      <c r="L157" s="15">
        <v>9.5</v>
      </c>
      <c r="M157" s="16">
        <v>939.6</v>
      </c>
      <c r="N157" s="16">
        <v>-2.1</v>
      </c>
      <c r="O157" s="15"/>
      <c r="P157" s="16"/>
      <c r="Q157" s="16"/>
      <c r="R157" s="16">
        <v>13.3</v>
      </c>
      <c r="S157" s="16">
        <v>1302.2</v>
      </c>
      <c r="T157" s="16">
        <v>-1</v>
      </c>
      <c r="U157" s="20">
        <v>28</v>
      </c>
      <c r="V157" s="15">
        <v>11.6</v>
      </c>
      <c r="W157" s="15">
        <v>1140.0999999999999</v>
      </c>
      <c r="X157" s="15">
        <v>-14.4</v>
      </c>
      <c r="Y157" s="15"/>
      <c r="Z157" s="16"/>
      <c r="AA157" s="15"/>
      <c r="AB157" s="16">
        <v>9.6</v>
      </c>
      <c r="AC157" s="16">
        <v>927.2</v>
      </c>
      <c r="AD157" s="16">
        <v>-12.4</v>
      </c>
      <c r="AE157" s="20">
        <v>28</v>
      </c>
      <c r="AF157" s="16">
        <v>8</v>
      </c>
      <c r="AG157" s="15">
        <v>761.1</v>
      </c>
      <c r="AH157" s="15">
        <v>0.6</v>
      </c>
      <c r="AI157" s="16">
        <v>7.5</v>
      </c>
      <c r="AJ157" s="15">
        <v>710.1</v>
      </c>
      <c r="AK157" s="15">
        <v>1.3</v>
      </c>
      <c r="AL157" s="15">
        <v>8.1</v>
      </c>
      <c r="AM157" s="16">
        <v>769</v>
      </c>
      <c r="AN157" s="15">
        <v>-0.6</v>
      </c>
    </row>
    <row r="158" spans="1:40" x14ac:dyDescent="0.2">
      <c r="A158" s="20">
        <v>29</v>
      </c>
      <c r="B158" s="15"/>
      <c r="C158" s="16"/>
      <c r="D158" s="15"/>
      <c r="E158" s="15"/>
      <c r="F158" s="15"/>
      <c r="G158" s="15"/>
      <c r="H158" s="15">
        <v>9.1999999999999993</v>
      </c>
      <c r="I158" s="15">
        <v>916.3</v>
      </c>
      <c r="J158" s="15">
        <v>4.3</v>
      </c>
      <c r="K158" s="20">
        <v>29</v>
      </c>
      <c r="L158" s="15">
        <v>9.5</v>
      </c>
      <c r="M158" s="16">
        <v>937.9</v>
      </c>
      <c r="N158" s="15">
        <v>-1.7</v>
      </c>
      <c r="O158" s="15"/>
      <c r="P158" s="16"/>
      <c r="Q158" s="16"/>
      <c r="R158" s="16">
        <v>13.2</v>
      </c>
      <c r="S158" s="16">
        <v>1299.2</v>
      </c>
      <c r="T158" s="16">
        <v>-3</v>
      </c>
      <c r="U158" s="20">
        <v>29</v>
      </c>
      <c r="V158" s="15">
        <v>11.6</v>
      </c>
      <c r="W158" s="15">
        <v>1139.5</v>
      </c>
      <c r="X158" s="16">
        <v>-0.6</v>
      </c>
      <c r="Y158" s="15">
        <v>11.1</v>
      </c>
      <c r="Z158" s="16">
        <v>1078.3</v>
      </c>
      <c r="AA158" s="15">
        <v>-0.6</v>
      </c>
      <c r="AB158" s="15">
        <v>9.4</v>
      </c>
      <c r="AC158" s="15">
        <v>912.5</v>
      </c>
      <c r="AD158" s="15">
        <v>-14.7</v>
      </c>
      <c r="AE158" s="20">
        <v>29</v>
      </c>
      <c r="AF158" s="16"/>
      <c r="AG158" s="16"/>
      <c r="AH158" s="15"/>
      <c r="AI158" s="16">
        <v>7.5</v>
      </c>
      <c r="AJ158" s="15">
        <v>713.9</v>
      </c>
      <c r="AK158" s="16">
        <v>3.8</v>
      </c>
      <c r="AL158" s="15">
        <v>8.1999999999999993</v>
      </c>
      <c r="AM158" s="16">
        <v>771.3</v>
      </c>
      <c r="AN158" s="15">
        <v>2.2999999999999998</v>
      </c>
    </row>
    <row r="159" spans="1:40" x14ac:dyDescent="0.2">
      <c r="A159" s="20">
        <v>30</v>
      </c>
      <c r="B159" s="16"/>
      <c r="C159" s="15"/>
      <c r="D159" s="15"/>
      <c r="E159" s="15"/>
      <c r="F159" s="15"/>
      <c r="G159" s="15"/>
      <c r="H159" s="15">
        <v>9.3000000000000007</v>
      </c>
      <c r="I159" s="16">
        <v>922.2</v>
      </c>
      <c r="J159" s="15">
        <v>5.9</v>
      </c>
      <c r="K159" s="20">
        <v>30</v>
      </c>
      <c r="L159" s="15"/>
      <c r="M159" s="15"/>
      <c r="N159" s="15"/>
      <c r="O159" s="16">
        <v>10.9</v>
      </c>
      <c r="P159" s="16">
        <v>1085.8</v>
      </c>
      <c r="Q159" s="16">
        <v>40.799999999999997</v>
      </c>
      <c r="R159" s="16">
        <v>13.3</v>
      </c>
      <c r="S159" s="16">
        <v>1301.9000000000001</v>
      </c>
      <c r="T159" s="16">
        <v>2.7</v>
      </c>
      <c r="U159" s="20">
        <v>30</v>
      </c>
      <c r="V159" s="15"/>
      <c r="W159" s="15"/>
      <c r="X159" s="16"/>
      <c r="Y159" s="15">
        <v>11.1</v>
      </c>
      <c r="Z159" s="15">
        <v>1070.5999999999999</v>
      </c>
      <c r="AA159" s="15">
        <v>-7.7</v>
      </c>
      <c r="AB159" s="15">
        <v>9.3000000000000007</v>
      </c>
      <c r="AC159" s="16">
        <v>903.6</v>
      </c>
      <c r="AD159" s="15">
        <v>-8.9</v>
      </c>
      <c r="AE159" s="20">
        <v>30</v>
      </c>
      <c r="AF159" s="16"/>
      <c r="AG159" s="16"/>
      <c r="AH159" s="15"/>
      <c r="AI159" s="15">
        <v>7.5</v>
      </c>
      <c r="AJ159" s="15">
        <v>715.4</v>
      </c>
      <c r="AK159" s="15">
        <v>1.5</v>
      </c>
      <c r="AL159" s="15">
        <v>8.1999999999999993</v>
      </c>
      <c r="AM159" s="15">
        <v>774.6</v>
      </c>
      <c r="AN159" s="15">
        <v>3.3</v>
      </c>
    </row>
    <row r="160" spans="1:40" x14ac:dyDescent="0.2">
      <c r="A160" s="20">
        <v>31</v>
      </c>
      <c r="B160" s="16">
        <v>8.1999999999999993</v>
      </c>
      <c r="C160" s="15">
        <v>822.6</v>
      </c>
      <c r="D160" s="16">
        <v>2.6</v>
      </c>
      <c r="E160" s="15"/>
      <c r="F160" s="15"/>
      <c r="G160" s="15"/>
      <c r="H160" s="15">
        <v>9.3000000000000007</v>
      </c>
      <c r="I160" s="15">
        <v>921.2</v>
      </c>
      <c r="J160" s="16">
        <v>-1</v>
      </c>
      <c r="K160" s="20">
        <v>31</v>
      </c>
      <c r="L160" s="15"/>
      <c r="M160" s="15"/>
      <c r="N160" s="15"/>
      <c r="O160" s="15">
        <v>11.1</v>
      </c>
      <c r="P160" s="16">
        <v>1102.8</v>
      </c>
      <c r="Q160" s="16">
        <v>17</v>
      </c>
      <c r="R160" s="16"/>
      <c r="S160" s="16"/>
      <c r="T160" s="16"/>
      <c r="U160" s="20">
        <v>31</v>
      </c>
      <c r="V160" s="15"/>
      <c r="W160" s="15"/>
      <c r="X160" s="16"/>
      <c r="Y160" s="15">
        <v>11.1</v>
      </c>
      <c r="Z160" s="16">
        <v>1074.2</v>
      </c>
      <c r="AA160" s="15">
        <v>3.6</v>
      </c>
      <c r="AB160" s="15"/>
      <c r="AC160" s="15"/>
      <c r="AD160" s="15"/>
      <c r="AE160" s="20">
        <v>31</v>
      </c>
      <c r="AF160" s="16">
        <v>7.9</v>
      </c>
      <c r="AG160" s="15">
        <v>762.2</v>
      </c>
      <c r="AH160" s="15">
        <v>1.1000000000000001</v>
      </c>
      <c r="AI160" s="15"/>
      <c r="AJ160" s="15"/>
      <c r="AK160" s="15"/>
      <c r="AL160" s="15"/>
      <c r="AM160" s="15"/>
      <c r="AN160" s="15"/>
    </row>
    <row r="161" spans="1:40" x14ac:dyDescent="0.2">
      <c r="A161" s="15"/>
      <c r="B161" s="15"/>
      <c r="C161" s="20"/>
      <c r="D161" s="15"/>
      <c r="E161" s="15"/>
      <c r="F161" s="21"/>
      <c r="G161" s="15"/>
      <c r="H161" s="15"/>
      <c r="I161" s="20"/>
      <c r="J161" s="15"/>
      <c r="K161" s="20"/>
      <c r="L161" s="15"/>
      <c r="M161" s="20"/>
      <c r="N161" s="15"/>
      <c r="O161" s="15"/>
      <c r="P161" s="20"/>
      <c r="Q161" s="15"/>
      <c r="R161" s="15"/>
      <c r="S161" s="20"/>
      <c r="T161" s="15"/>
      <c r="U161" s="20"/>
      <c r="V161" s="15"/>
      <c r="W161" s="20"/>
      <c r="X161" s="15"/>
      <c r="Y161" s="15"/>
      <c r="Z161" s="20"/>
      <c r="AA161" s="15"/>
      <c r="AB161" s="15"/>
      <c r="AC161" s="20"/>
      <c r="AD161" s="15"/>
      <c r="AE161" s="20"/>
      <c r="AF161" s="22"/>
      <c r="AG161" s="21"/>
      <c r="AH161" s="19"/>
      <c r="AI161" s="15"/>
      <c r="AJ161" s="20"/>
      <c r="AK161" s="15"/>
      <c r="AL161" s="15"/>
      <c r="AM161" s="20"/>
      <c r="AN161" s="15"/>
    </row>
  </sheetData>
  <customSheetViews>
    <customSheetView guid="{77C8D547-F0D3-4B7A-94A2-94B6358D7709}" fitToPage="1" topLeftCell="A13">
      <selection activeCell="I52" sqref="I52:I53"/>
      <pageMargins left="0.78" right="7.0000000000000007E-2" top="1.47" bottom="1" header="0.5" footer="0.5"/>
      <pageSetup paperSize="9" scale="26" orientation="portrait" verticalDpi="360" r:id="rId1"/>
      <headerFooter alignWithMargins="0"/>
    </customSheetView>
    <customSheetView guid="{89A73F7A-C89E-4527-AEEB-D06379023611}" fitToPage="1" topLeftCell="A13">
      <selection activeCell="I52" sqref="I52:I53"/>
      <pageMargins left="0.78" right="7.0000000000000007E-2" top="1.47" bottom="1" header="0.5" footer="0.5"/>
      <pageSetup paperSize="9" scale="26" orientation="portrait" verticalDpi="360" r:id="rId2"/>
      <headerFooter alignWithMargins="0"/>
    </customSheetView>
  </customSheetViews>
  <mergeCells count="80">
    <mergeCell ref="AI6:AK6"/>
    <mergeCell ref="AL6:AN6"/>
    <mergeCell ref="U44:AC44"/>
    <mergeCell ref="AE44:AM44"/>
    <mergeCell ref="AE6:AE9"/>
    <mergeCell ref="AF6:AH6"/>
    <mergeCell ref="AE4:AM4"/>
    <mergeCell ref="A4:I4"/>
    <mergeCell ref="A6:A9"/>
    <mergeCell ref="B6:D6"/>
    <mergeCell ref="E6:G6"/>
    <mergeCell ref="K4:S4"/>
    <mergeCell ref="U4:AC4"/>
    <mergeCell ref="V6:X6"/>
    <mergeCell ref="Y6:AA6"/>
    <mergeCell ref="U6:U9"/>
    <mergeCell ref="H6:J6"/>
    <mergeCell ref="R6:T6"/>
    <mergeCell ref="K6:K9"/>
    <mergeCell ref="L6:N6"/>
    <mergeCell ref="O6:Q6"/>
    <mergeCell ref="AB6:AD6"/>
    <mergeCell ref="A44:I44"/>
    <mergeCell ref="K44:S44"/>
    <mergeCell ref="K46:K49"/>
    <mergeCell ref="L46:N46"/>
    <mergeCell ref="O46:Q46"/>
    <mergeCell ref="R46:T46"/>
    <mergeCell ref="A46:A49"/>
    <mergeCell ref="B46:D46"/>
    <mergeCell ref="E46:G46"/>
    <mergeCell ref="H46:J46"/>
    <mergeCell ref="A84:I84"/>
    <mergeCell ref="K84:S84"/>
    <mergeCell ref="O86:Q86"/>
    <mergeCell ref="R86:T86"/>
    <mergeCell ref="AL46:AN46"/>
    <mergeCell ref="AB46:AD46"/>
    <mergeCell ref="AE46:AE49"/>
    <mergeCell ref="AF46:AH46"/>
    <mergeCell ref="AI46:AK46"/>
    <mergeCell ref="L86:N86"/>
    <mergeCell ref="U86:U89"/>
    <mergeCell ref="Y86:AA86"/>
    <mergeCell ref="AB86:AD86"/>
    <mergeCell ref="U46:U49"/>
    <mergeCell ref="Y46:AA46"/>
    <mergeCell ref="V46:X46"/>
    <mergeCell ref="A86:A89"/>
    <mergeCell ref="B86:D86"/>
    <mergeCell ref="E86:G86"/>
    <mergeCell ref="H86:J86"/>
    <mergeCell ref="K86:K89"/>
    <mergeCell ref="U84:AC84"/>
    <mergeCell ref="AE84:AM84"/>
    <mergeCell ref="AF126:AH126"/>
    <mergeCell ref="Y126:AA126"/>
    <mergeCell ref="AB126:AD126"/>
    <mergeCell ref="AE124:AM124"/>
    <mergeCell ref="AL86:AN86"/>
    <mergeCell ref="AI126:AK126"/>
    <mergeCell ref="AL126:AN126"/>
    <mergeCell ref="AF86:AH86"/>
    <mergeCell ref="AE86:AE89"/>
    <mergeCell ref="U126:U129"/>
    <mergeCell ref="V126:X126"/>
    <mergeCell ref="U124:AC124"/>
    <mergeCell ref="AI86:AK86"/>
    <mergeCell ref="V86:X86"/>
    <mergeCell ref="AE126:AE129"/>
    <mergeCell ref="L126:N126"/>
    <mergeCell ref="A124:I124"/>
    <mergeCell ref="K124:S124"/>
    <mergeCell ref="A126:A129"/>
    <mergeCell ref="B126:D126"/>
    <mergeCell ref="E126:G126"/>
    <mergeCell ref="H126:J126"/>
    <mergeCell ref="K126:K129"/>
    <mergeCell ref="O126:Q126"/>
    <mergeCell ref="R126:T126"/>
  </mergeCells>
  <phoneticPr fontId="0" type="noConversion"/>
  <pageMargins left="0.78" right="7.0000000000000007E-2" top="1.47" bottom="1" header="0.5" footer="0.5"/>
  <pageSetup paperSize="9" scale="26" orientation="portrait" verticalDpi="360" r:id="rId3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3"/>
  <dimension ref="A1:D36"/>
  <sheetViews>
    <sheetView workbookViewId="0">
      <selection activeCell="D40" sqref="D40"/>
    </sheetView>
  </sheetViews>
  <sheetFormatPr defaultRowHeight="12.75" x14ac:dyDescent="0.2"/>
  <sheetData>
    <row r="1" spans="1:4" x14ac:dyDescent="0.2">
      <c r="A1" s="197">
        <v>2012</v>
      </c>
      <c r="B1" s="197">
        <v>2013</v>
      </c>
      <c r="C1" s="197">
        <v>2012</v>
      </c>
      <c r="D1" s="197">
        <v>2013</v>
      </c>
    </row>
    <row r="2" spans="1:4" x14ac:dyDescent="0.2">
      <c r="A2" s="196" t="s">
        <v>155</v>
      </c>
      <c r="B2" s="50" t="s">
        <v>155</v>
      </c>
      <c r="C2" s="196" t="s">
        <v>99</v>
      </c>
      <c r="D2" s="50" t="s">
        <v>99</v>
      </c>
    </row>
    <row r="3" spans="1:4" ht="15" x14ac:dyDescent="0.2">
      <c r="A3" s="3" t="s">
        <v>0</v>
      </c>
      <c r="B3" s="3" t="s">
        <v>0</v>
      </c>
      <c r="C3" s="3" t="s">
        <v>0</v>
      </c>
      <c r="D3" s="3" t="s">
        <v>0</v>
      </c>
    </row>
    <row r="4" spans="1:4" ht="15" x14ac:dyDescent="0.2">
      <c r="A4" s="6" t="s">
        <v>3</v>
      </c>
      <c r="B4" s="6" t="s">
        <v>3</v>
      </c>
      <c r="C4" s="6" t="s">
        <v>3</v>
      </c>
      <c r="D4" s="6" t="s">
        <v>3</v>
      </c>
    </row>
    <row r="5" spans="1:4" ht="15" x14ac:dyDescent="0.2">
      <c r="A5" s="9" t="s">
        <v>6</v>
      </c>
      <c r="B5" s="9" t="s">
        <v>6</v>
      </c>
      <c r="C5" s="9" t="s">
        <v>6</v>
      </c>
      <c r="D5" s="9" t="s">
        <v>6</v>
      </c>
    </row>
    <row r="6" spans="1:4" x14ac:dyDescent="0.2">
      <c r="A6" s="16">
        <v>902.1</v>
      </c>
      <c r="B6" s="16">
        <v>849.2</v>
      </c>
      <c r="C6" s="151">
        <f>A35+(C8-A35)/3</f>
        <v>906.83333333333337</v>
      </c>
      <c r="D6" s="151">
        <v>853.6</v>
      </c>
    </row>
    <row r="7" spans="1:4" x14ac:dyDescent="0.2">
      <c r="A7" s="16">
        <v>902.2</v>
      </c>
      <c r="B7" s="151">
        <f>B6+(B10-B6)/4</f>
        <v>849.22500000000002</v>
      </c>
      <c r="C7" s="151">
        <f>C6+(C8-C6)/3</f>
        <v>907.25555555555559</v>
      </c>
      <c r="D7" s="101">
        <v>856.5</v>
      </c>
    </row>
    <row r="8" spans="1:4" x14ac:dyDescent="0.2">
      <c r="A8" s="143">
        <f>A7+(A11-A7)/4</f>
        <v>901.45</v>
      </c>
      <c r="B8" s="151">
        <f>B7+(B10-B7)/3</f>
        <v>849.25</v>
      </c>
      <c r="C8" s="16">
        <v>908.1</v>
      </c>
      <c r="D8" s="16">
        <v>857.9</v>
      </c>
    </row>
    <row r="9" spans="1:4" x14ac:dyDescent="0.2">
      <c r="A9" s="150">
        <f>A8+(A11-A8)/3</f>
        <v>900.7</v>
      </c>
      <c r="B9" s="88">
        <f>B8+(B10-B8)/3</f>
        <v>849.26666666666665</v>
      </c>
      <c r="C9" s="101">
        <v>910.6</v>
      </c>
      <c r="D9" s="101">
        <v>855.4</v>
      </c>
    </row>
    <row r="10" spans="1:4" x14ac:dyDescent="0.2">
      <c r="A10" s="150">
        <f>A9+(A11-A9)/2</f>
        <v>899.95</v>
      </c>
      <c r="B10" s="101">
        <v>849.3</v>
      </c>
      <c r="C10" s="15">
        <v>908.6</v>
      </c>
      <c r="D10" s="15">
        <v>858.3</v>
      </c>
    </row>
    <row r="11" spans="1:4" x14ac:dyDescent="0.2">
      <c r="A11" s="113">
        <v>899.2</v>
      </c>
      <c r="B11" s="113">
        <v>847.3</v>
      </c>
      <c r="C11" s="15">
        <v>910.1</v>
      </c>
      <c r="D11" s="16">
        <v>861</v>
      </c>
    </row>
    <row r="12" spans="1:4" x14ac:dyDescent="0.2">
      <c r="A12" s="101">
        <v>896.4</v>
      </c>
      <c r="B12" s="101">
        <v>843</v>
      </c>
      <c r="C12" s="16">
        <v>910.9</v>
      </c>
      <c r="D12" s="151">
        <f>D11+(D14-D11)/3</f>
        <v>862</v>
      </c>
    </row>
    <row r="13" spans="1:4" x14ac:dyDescent="0.2">
      <c r="A13" s="16">
        <v>894</v>
      </c>
      <c r="B13" s="16">
        <v>840.1</v>
      </c>
      <c r="C13" s="152">
        <f>C12+(C15-C12)/3</f>
        <v>912.8</v>
      </c>
      <c r="D13" s="151">
        <f>D12+(D14-D12)/3</f>
        <v>862.66666666666663</v>
      </c>
    </row>
    <row r="14" spans="1:4" x14ac:dyDescent="0.2">
      <c r="A14" s="16">
        <v>892</v>
      </c>
      <c r="B14" s="151">
        <f>B13+(B16-B13)/3</f>
        <v>839.73333333333335</v>
      </c>
      <c r="C14" s="151">
        <f>C13+(C15-C13)/3</f>
        <v>914.06666666666661</v>
      </c>
      <c r="D14" s="101">
        <v>864</v>
      </c>
    </row>
    <row r="15" spans="1:4" x14ac:dyDescent="0.2">
      <c r="A15" s="151">
        <f>A14+(A17-A14)/3</f>
        <v>890.56666666666672</v>
      </c>
      <c r="B15" s="151">
        <f>B14+(B16-B14)/3</f>
        <v>839.48888888888894</v>
      </c>
      <c r="C15" s="15">
        <v>916.6</v>
      </c>
      <c r="D15" s="16">
        <v>868</v>
      </c>
    </row>
    <row r="16" spans="1:4" x14ac:dyDescent="0.2">
      <c r="A16" s="151">
        <f>A15+(A17-A15)/3</f>
        <v>889.6111111111112</v>
      </c>
      <c r="B16" s="101">
        <v>839</v>
      </c>
      <c r="C16" s="101">
        <v>917.8</v>
      </c>
      <c r="D16" s="101">
        <v>867.7</v>
      </c>
    </row>
    <row r="17" spans="1:4" x14ac:dyDescent="0.2">
      <c r="A17" s="101">
        <v>887.7</v>
      </c>
      <c r="B17" s="101">
        <v>840.9</v>
      </c>
      <c r="C17" s="101">
        <v>920.5</v>
      </c>
      <c r="D17" s="101">
        <v>869.5</v>
      </c>
    </row>
    <row r="18" spans="1:4" x14ac:dyDescent="0.2">
      <c r="A18" s="101">
        <v>890.4</v>
      </c>
      <c r="B18" s="101">
        <v>841.2</v>
      </c>
      <c r="C18" s="15">
        <v>921.3</v>
      </c>
      <c r="D18" s="15">
        <v>870.3</v>
      </c>
    </row>
    <row r="19" spans="1:4" x14ac:dyDescent="0.2">
      <c r="A19" s="113">
        <v>890.9</v>
      </c>
      <c r="B19" s="113">
        <v>841.2</v>
      </c>
      <c r="C19" s="15">
        <v>921.5</v>
      </c>
      <c r="D19" s="151">
        <f>D18+(D21-D18)/3</f>
        <v>871.4</v>
      </c>
    </row>
    <row r="20" spans="1:4" x14ac:dyDescent="0.2">
      <c r="A20" s="16">
        <v>888.9</v>
      </c>
      <c r="B20" s="16">
        <v>837.3</v>
      </c>
      <c r="C20" s="151">
        <f>C19+(C22-C19)/3</f>
        <v>922.36666666666667</v>
      </c>
      <c r="D20" s="151">
        <f>D19+(D21-D19)/3</f>
        <v>872.13333333333333</v>
      </c>
    </row>
    <row r="21" spans="1:4" x14ac:dyDescent="0.2">
      <c r="A21" s="16">
        <v>889.4</v>
      </c>
      <c r="B21" s="151">
        <f>B20+(B23-B20)/3</f>
        <v>836.8</v>
      </c>
      <c r="C21" s="151">
        <f>C20+(C22-C20)/3</f>
        <v>922.94444444444446</v>
      </c>
      <c r="D21" s="101">
        <v>873.6</v>
      </c>
    </row>
    <row r="22" spans="1:4" x14ac:dyDescent="0.2">
      <c r="A22" s="151">
        <f>A21+(A24-A21)/3</f>
        <v>889.76666666666665</v>
      </c>
      <c r="B22" s="151">
        <f>B21+(B23-B21)/3</f>
        <v>836.46666666666658</v>
      </c>
      <c r="C22" s="101">
        <v>924.1</v>
      </c>
      <c r="D22" s="101">
        <v>879.2</v>
      </c>
    </row>
    <row r="23" spans="1:4" x14ac:dyDescent="0.2">
      <c r="A23" s="151">
        <f>A22+(A24-A22)/3</f>
        <v>890.01111111111106</v>
      </c>
      <c r="B23" s="101">
        <v>835.8</v>
      </c>
      <c r="C23" s="101">
        <v>924.4</v>
      </c>
      <c r="D23" s="101">
        <v>881.3</v>
      </c>
    </row>
    <row r="24" spans="1:4" x14ac:dyDescent="0.2">
      <c r="A24" s="101">
        <v>890.5</v>
      </c>
      <c r="B24" s="101">
        <v>841.7</v>
      </c>
      <c r="C24" s="101">
        <v>926.4</v>
      </c>
      <c r="D24" s="101">
        <v>882.5</v>
      </c>
    </row>
    <row r="25" spans="1:4" x14ac:dyDescent="0.2">
      <c r="A25" s="101">
        <v>892.6</v>
      </c>
      <c r="B25" s="101">
        <v>842</v>
      </c>
      <c r="C25" s="101">
        <v>928.2</v>
      </c>
      <c r="D25" s="101">
        <v>884</v>
      </c>
    </row>
    <row r="26" spans="1:4" x14ac:dyDescent="0.2">
      <c r="A26" s="101">
        <v>894.5</v>
      </c>
      <c r="B26" s="101">
        <v>842.1</v>
      </c>
      <c r="C26" s="101">
        <v>929.6</v>
      </c>
      <c r="D26" s="151">
        <f>D25+(D28-D25)/3</f>
        <v>885.5</v>
      </c>
    </row>
    <row r="27" spans="1:4" x14ac:dyDescent="0.2">
      <c r="A27" s="48">
        <v>897.9</v>
      </c>
      <c r="B27" s="48">
        <v>844.1</v>
      </c>
      <c r="C27" s="151">
        <f>C26+(C29-C26)/3</f>
        <v>931.30000000000007</v>
      </c>
      <c r="D27" s="151">
        <f>D26+(D28-D26)/3</f>
        <v>886.5</v>
      </c>
    </row>
    <row r="28" spans="1:4" x14ac:dyDescent="0.2">
      <c r="A28" s="48">
        <v>898</v>
      </c>
      <c r="B28" s="151">
        <f>B27+(B30-B27)/3</f>
        <v>844.16666666666663</v>
      </c>
      <c r="C28" s="151">
        <f>C27+(C29-C27)/3</f>
        <v>932.43333333333339</v>
      </c>
      <c r="D28" s="101">
        <v>888.5</v>
      </c>
    </row>
    <row r="29" spans="1:4" x14ac:dyDescent="0.2">
      <c r="A29" s="151">
        <f>A28+(A31-A28)/3</f>
        <v>899.13333333333333</v>
      </c>
      <c r="B29" s="151">
        <f>B28+(B30-B28)/3</f>
        <v>844.21111111111111</v>
      </c>
      <c r="C29" s="16">
        <v>934.7</v>
      </c>
      <c r="D29" s="101">
        <v>892</v>
      </c>
    </row>
    <row r="30" spans="1:4" x14ac:dyDescent="0.2">
      <c r="A30" s="151">
        <f>A29+(A31-A29)/3</f>
        <v>899.88888888888891</v>
      </c>
      <c r="B30" s="101">
        <v>844.3</v>
      </c>
      <c r="C30" s="101">
        <v>937.7</v>
      </c>
      <c r="D30" s="101">
        <v>894</v>
      </c>
    </row>
    <row r="31" spans="1:4" x14ac:dyDescent="0.2">
      <c r="A31" s="113">
        <v>901.4</v>
      </c>
      <c r="B31" s="113">
        <v>845.3</v>
      </c>
      <c r="C31" s="101">
        <v>940.4</v>
      </c>
      <c r="D31" s="101">
        <v>896.4</v>
      </c>
    </row>
    <row r="32" spans="1:4" x14ac:dyDescent="0.2">
      <c r="A32" s="101">
        <v>901.9</v>
      </c>
      <c r="B32" s="101">
        <v>845.5</v>
      </c>
      <c r="C32" s="16">
        <v>941.9</v>
      </c>
      <c r="D32" s="101">
        <v>898.7</v>
      </c>
    </row>
    <row r="33" spans="1:4" x14ac:dyDescent="0.2">
      <c r="A33" s="101">
        <v>901.3</v>
      </c>
      <c r="B33" s="101">
        <v>847.3</v>
      </c>
      <c r="C33" s="16">
        <v>945.8</v>
      </c>
      <c r="D33" s="151">
        <f>D32+(D35-D32)/3</f>
        <v>898.9666666666667</v>
      </c>
    </row>
    <row r="34" spans="1:4" x14ac:dyDescent="0.2">
      <c r="A34" s="16">
        <v>902.7</v>
      </c>
      <c r="B34" s="16">
        <v>849.9</v>
      </c>
      <c r="C34" s="16">
        <v>946.6</v>
      </c>
      <c r="D34" s="151">
        <f>D33+(D35-D33)/3</f>
        <v>899.1444444444445</v>
      </c>
    </row>
    <row r="35" spans="1:4" x14ac:dyDescent="0.2">
      <c r="A35" s="16">
        <v>906.2</v>
      </c>
      <c r="B35" s="151">
        <f>B34+(D7-B34)/3</f>
        <v>852.1</v>
      </c>
      <c r="C35" s="16">
        <v>947.3</v>
      </c>
      <c r="D35" s="101">
        <v>899.5</v>
      </c>
    </row>
    <row r="36" spans="1:4" x14ac:dyDescent="0.2">
      <c r="A36" s="16">
        <v>906.8</v>
      </c>
      <c r="B36" s="151"/>
      <c r="C36" s="16">
        <v>947.9</v>
      </c>
      <c r="D36" s="101">
        <v>903</v>
      </c>
    </row>
  </sheetData>
  <customSheetViews>
    <customSheetView guid="{77C8D547-F0D3-4B7A-94A2-94B6358D7709}">
      <selection activeCell="AC40" sqref="AC40"/>
      <pageMargins left="0.70866141732283472" right="0.70866141732283472" top="0.74803149606299213" bottom="0.74803149606299213" header="0.31496062992125984" footer="0.31496062992125984"/>
      <pageSetup paperSize="9" scale="80" orientation="landscape" r:id="rId1"/>
      <headerFooter alignWithMargins="0"/>
    </customSheetView>
    <customSheetView guid="{89A73F7A-C89E-4527-AEEB-D06379023611}">
      <selection activeCell="AC40" sqref="AC40"/>
      <pageMargins left="0.70866141732283472" right="0.70866141732283472" top="0.74803149606299213" bottom="0.74803149606299213" header="0.31496062992125984" footer="0.31496062992125984"/>
      <pageSetup paperSize="9" scale="80" orientation="landscape" r:id="rId2"/>
      <headerFooter alignWithMargins="0"/>
    </customSheetView>
  </customSheetViews>
  <phoneticPr fontId="26" type="noConversion"/>
  <pageMargins left="0.70866141732283472" right="0.70866141732283472" top="0.74803149606299213" bottom="0.74803149606299213" header="0.31496062992125984" footer="0.31496062992125984"/>
  <pageSetup paperSize="9" scale="80" orientation="landscape" r:id="rId3"/>
  <headerFooter alignWithMargins="0"/>
  <drawing r:id="rId4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4"/>
  <dimension ref="A1:H36"/>
  <sheetViews>
    <sheetView topLeftCell="D1" workbookViewId="0">
      <selection activeCell="I9" sqref="I9"/>
    </sheetView>
  </sheetViews>
  <sheetFormatPr defaultRowHeight="12.75" x14ac:dyDescent="0.2"/>
  <cols>
    <col min="1" max="3" width="0" hidden="1" customWidth="1"/>
    <col min="5" max="7" width="0" hidden="1" customWidth="1"/>
  </cols>
  <sheetData>
    <row r="1" spans="1:8" x14ac:dyDescent="0.2">
      <c r="B1">
        <v>2012</v>
      </c>
      <c r="D1" s="17">
        <v>2012</v>
      </c>
      <c r="E1" s="17"/>
      <c r="F1" s="17">
        <v>2013</v>
      </c>
      <c r="G1" s="17"/>
      <c r="H1" s="17">
        <v>2013</v>
      </c>
    </row>
    <row r="2" spans="1:8" ht="15" x14ac:dyDescent="0.2">
      <c r="A2" s="535" t="s">
        <v>46</v>
      </c>
      <c r="B2" s="538"/>
      <c r="C2" s="537"/>
      <c r="D2" s="195" t="s">
        <v>156</v>
      </c>
      <c r="E2" s="535"/>
      <c r="F2" s="538"/>
      <c r="G2" s="539"/>
      <c r="H2" s="195" t="s">
        <v>99</v>
      </c>
    </row>
    <row r="3" spans="1:8" ht="15" x14ac:dyDescent="0.2">
      <c r="A3" s="2" t="s">
        <v>49</v>
      </c>
      <c r="B3" s="3" t="s">
        <v>0</v>
      </c>
      <c r="C3" s="198" t="s">
        <v>54</v>
      </c>
      <c r="D3" s="24" t="s">
        <v>49</v>
      </c>
      <c r="E3" s="24" t="s">
        <v>49</v>
      </c>
      <c r="F3" s="11" t="s">
        <v>0</v>
      </c>
      <c r="G3" s="202" t="s">
        <v>54</v>
      </c>
      <c r="H3" s="24" t="s">
        <v>49</v>
      </c>
    </row>
    <row r="4" spans="1:8" ht="15" x14ac:dyDescent="0.2">
      <c r="A4" s="5" t="s">
        <v>52</v>
      </c>
      <c r="B4" s="6" t="s">
        <v>3</v>
      </c>
      <c r="C4" s="199" t="s">
        <v>3</v>
      </c>
      <c r="D4" s="11" t="s">
        <v>52</v>
      </c>
      <c r="E4" s="11" t="s">
        <v>52</v>
      </c>
      <c r="F4" s="11" t="s">
        <v>3</v>
      </c>
      <c r="G4" s="11" t="s">
        <v>3</v>
      </c>
      <c r="H4" s="11" t="s">
        <v>52</v>
      </c>
    </row>
    <row r="5" spans="1:8" ht="15" x14ac:dyDescent="0.2">
      <c r="A5" s="8" t="s">
        <v>9</v>
      </c>
      <c r="B5" s="9" t="s">
        <v>6</v>
      </c>
      <c r="C5" s="200" t="s">
        <v>6</v>
      </c>
      <c r="D5" s="11" t="s">
        <v>9</v>
      </c>
      <c r="E5" s="11" t="s">
        <v>9</v>
      </c>
      <c r="F5" s="11" t="s">
        <v>6</v>
      </c>
      <c r="G5" s="11" t="s">
        <v>6</v>
      </c>
      <c r="H5" s="11" t="s">
        <v>9</v>
      </c>
    </row>
    <row r="6" spans="1:8" x14ac:dyDescent="0.2">
      <c r="A6" s="16">
        <v>10.8</v>
      </c>
      <c r="B6" s="16">
        <v>902.1</v>
      </c>
      <c r="C6" s="64">
        <v>-4.3</v>
      </c>
      <c r="D6" s="16">
        <v>10.9</v>
      </c>
      <c r="E6" s="16">
        <v>10.5</v>
      </c>
      <c r="F6" s="16">
        <v>849.2</v>
      </c>
      <c r="G6" s="16"/>
      <c r="H6" s="16">
        <v>10.7</v>
      </c>
    </row>
    <row r="7" spans="1:8" x14ac:dyDescent="0.2">
      <c r="A7" s="15">
        <v>10.8</v>
      </c>
      <c r="B7" s="16">
        <v>902.2</v>
      </c>
      <c r="C7" s="64">
        <v>0.1</v>
      </c>
      <c r="D7" s="16">
        <v>10.9</v>
      </c>
      <c r="E7" s="15"/>
      <c r="F7" s="151">
        <f>F6+(F10-F6)/4</f>
        <v>849.22500000000002</v>
      </c>
      <c r="G7" s="16"/>
      <c r="H7" s="16">
        <v>10.7</v>
      </c>
    </row>
    <row r="8" spans="1:8" x14ac:dyDescent="0.2">
      <c r="A8" s="15"/>
      <c r="B8" s="143">
        <f>B7+(B11-B7)/4</f>
        <v>901.45</v>
      </c>
      <c r="C8" s="22"/>
      <c r="D8" s="15">
        <v>10.9</v>
      </c>
      <c r="E8" s="15"/>
      <c r="F8" s="151">
        <f>F7+(F10-F7)/3</f>
        <v>849.25</v>
      </c>
      <c r="G8" s="15"/>
      <c r="H8" s="15">
        <v>10.7</v>
      </c>
    </row>
    <row r="9" spans="1:8" x14ac:dyDescent="0.2">
      <c r="A9" s="15"/>
      <c r="B9" s="150">
        <f>B8+(B11-B8)/3</f>
        <v>900.7</v>
      </c>
      <c r="C9" s="22"/>
      <c r="D9" s="15">
        <v>10.9</v>
      </c>
      <c r="E9" s="15"/>
      <c r="F9" s="88">
        <f>F8+(F10-F8)/3</f>
        <v>849.26666666666665</v>
      </c>
      <c r="G9" s="15"/>
      <c r="H9" s="15">
        <v>10.6</v>
      </c>
    </row>
    <row r="10" spans="1:8" x14ac:dyDescent="0.2">
      <c r="A10" s="15"/>
      <c r="B10" s="150">
        <f>B9+(B11-B9)/2</f>
        <v>899.95</v>
      </c>
      <c r="C10" s="22"/>
      <c r="D10" s="15">
        <v>10.9</v>
      </c>
      <c r="E10" s="15">
        <v>10.5</v>
      </c>
      <c r="F10" s="101">
        <v>849.3</v>
      </c>
      <c r="G10" s="15">
        <v>0.1</v>
      </c>
      <c r="H10" s="15">
        <v>10.7</v>
      </c>
    </row>
    <row r="11" spans="1:8" x14ac:dyDescent="0.2">
      <c r="A11" s="15">
        <v>10.8</v>
      </c>
      <c r="B11" s="113">
        <v>899.2</v>
      </c>
      <c r="C11" s="22"/>
      <c r="D11" s="15">
        <v>10.9</v>
      </c>
      <c r="E11" s="15">
        <v>10.5</v>
      </c>
      <c r="F11" s="113">
        <v>847.3</v>
      </c>
      <c r="G11" s="15">
        <v>-2</v>
      </c>
      <c r="H11" s="15">
        <v>10.7</v>
      </c>
    </row>
    <row r="12" spans="1:8" x14ac:dyDescent="0.2">
      <c r="A12" s="16">
        <v>10.8</v>
      </c>
      <c r="B12" s="101">
        <v>896.4</v>
      </c>
      <c r="C12" s="64">
        <v>-2.8</v>
      </c>
      <c r="D12" s="16">
        <v>10.9</v>
      </c>
      <c r="E12" s="16">
        <v>10.4</v>
      </c>
      <c r="F12" s="101">
        <v>843</v>
      </c>
      <c r="G12" s="16">
        <v>-4.3</v>
      </c>
      <c r="H12" s="16">
        <v>10.7</v>
      </c>
    </row>
    <row r="13" spans="1:8" x14ac:dyDescent="0.2">
      <c r="A13" s="16">
        <v>10.7</v>
      </c>
      <c r="B13" s="16">
        <v>894</v>
      </c>
      <c r="C13" s="64">
        <v>-2.4</v>
      </c>
      <c r="D13" s="16">
        <v>10.9</v>
      </c>
      <c r="E13" s="16">
        <v>10.4</v>
      </c>
      <c r="F13" s="16">
        <v>840.1</v>
      </c>
      <c r="G13" s="16">
        <v>-2.9</v>
      </c>
      <c r="H13" s="16">
        <v>10.8</v>
      </c>
    </row>
    <row r="14" spans="1:8" x14ac:dyDescent="0.2">
      <c r="A14" s="16">
        <v>10.7</v>
      </c>
      <c r="B14" s="16">
        <v>892</v>
      </c>
      <c r="C14" s="64">
        <v>-2</v>
      </c>
      <c r="D14" s="16">
        <v>11</v>
      </c>
      <c r="E14" s="16"/>
      <c r="F14" s="151">
        <f>F13+(F16-F13)/3</f>
        <v>839.73333333333335</v>
      </c>
      <c r="G14" s="16"/>
      <c r="H14" s="16">
        <v>10.8</v>
      </c>
    </row>
    <row r="15" spans="1:8" x14ac:dyDescent="0.2">
      <c r="A15" s="16"/>
      <c r="B15" s="151">
        <f>B14+(B17-B14)/3</f>
        <v>890.56666666666672</v>
      </c>
      <c r="C15" s="64"/>
      <c r="D15" s="16">
        <v>11</v>
      </c>
      <c r="E15" s="16"/>
      <c r="F15" s="151">
        <f>F14+(F16-F14)/3</f>
        <v>839.48888888888894</v>
      </c>
      <c r="G15" s="16"/>
      <c r="H15" s="16">
        <v>10.8</v>
      </c>
    </row>
    <row r="16" spans="1:8" x14ac:dyDescent="0.2">
      <c r="A16" s="16"/>
      <c r="B16" s="151">
        <f>B15+(B17-B15)/3</f>
        <v>889.6111111111112</v>
      </c>
      <c r="C16" s="64"/>
      <c r="D16" s="16">
        <v>11</v>
      </c>
      <c r="E16" s="16">
        <v>10.4</v>
      </c>
      <c r="F16" s="101">
        <v>839</v>
      </c>
      <c r="G16" s="16">
        <v>-1.1000000000000001</v>
      </c>
      <c r="H16" s="16">
        <v>10.8</v>
      </c>
    </row>
    <row r="17" spans="1:8" x14ac:dyDescent="0.2">
      <c r="A17" s="16">
        <v>10.7</v>
      </c>
      <c r="B17" s="101">
        <v>887.7</v>
      </c>
      <c r="C17" s="64">
        <v>-4.7</v>
      </c>
      <c r="D17" s="16">
        <v>11</v>
      </c>
      <c r="E17" s="16">
        <v>10.4</v>
      </c>
      <c r="F17" s="101">
        <v>840.9</v>
      </c>
      <c r="G17" s="16">
        <v>1.9</v>
      </c>
      <c r="H17" s="16">
        <v>10.8</v>
      </c>
    </row>
    <row r="18" spans="1:8" x14ac:dyDescent="0.2">
      <c r="A18" s="16">
        <v>10.7</v>
      </c>
      <c r="B18" s="101">
        <v>890.4</v>
      </c>
      <c r="C18" s="64">
        <v>2.7</v>
      </c>
      <c r="D18" s="15">
        <v>11.1</v>
      </c>
      <c r="E18" s="16">
        <v>10.4</v>
      </c>
      <c r="F18" s="101">
        <v>841.2</v>
      </c>
      <c r="G18" s="16">
        <v>0.3</v>
      </c>
      <c r="H18" s="15">
        <v>10.8</v>
      </c>
    </row>
    <row r="19" spans="1:8" x14ac:dyDescent="0.2">
      <c r="A19" s="16">
        <v>10.7</v>
      </c>
      <c r="B19" s="113">
        <v>890.9</v>
      </c>
      <c r="C19" s="64">
        <v>0.5</v>
      </c>
      <c r="D19" s="15">
        <v>11.1</v>
      </c>
      <c r="E19" s="16">
        <v>10.4</v>
      </c>
      <c r="F19" s="113">
        <v>841.2</v>
      </c>
      <c r="G19" s="16"/>
      <c r="H19" s="15">
        <v>10.8</v>
      </c>
    </row>
    <row r="20" spans="1:8" x14ac:dyDescent="0.2">
      <c r="A20" s="16">
        <v>10.7</v>
      </c>
      <c r="B20" s="16">
        <v>888.9</v>
      </c>
      <c r="C20" s="64">
        <v>-2</v>
      </c>
      <c r="D20" s="16">
        <v>11.1</v>
      </c>
      <c r="E20" s="16">
        <v>10.4</v>
      </c>
      <c r="F20" s="16">
        <v>837.3</v>
      </c>
      <c r="G20" s="16">
        <v>-3.9</v>
      </c>
      <c r="H20" s="16">
        <v>10.9</v>
      </c>
    </row>
    <row r="21" spans="1:8" x14ac:dyDescent="0.2">
      <c r="A21" s="16">
        <v>10.7</v>
      </c>
      <c r="B21" s="16">
        <v>889.4</v>
      </c>
      <c r="C21" s="64">
        <v>0.5</v>
      </c>
      <c r="D21" s="16">
        <v>11.1</v>
      </c>
      <c r="E21" s="16"/>
      <c r="F21" s="151">
        <f>F20+(F23-F20)/3</f>
        <v>836.8</v>
      </c>
      <c r="G21" s="16"/>
      <c r="H21" s="16">
        <v>10.9</v>
      </c>
    </row>
    <row r="22" spans="1:8" x14ac:dyDescent="0.2">
      <c r="A22" s="16"/>
      <c r="B22" s="151">
        <f>B21+(B24-B21)/3</f>
        <v>889.76666666666665</v>
      </c>
      <c r="C22" s="64"/>
      <c r="D22" s="101">
        <v>11.1</v>
      </c>
      <c r="E22" s="16"/>
      <c r="F22" s="151">
        <f>F21+(F23-F21)/3</f>
        <v>836.46666666666658</v>
      </c>
      <c r="G22" s="16"/>
      <c r="H22" s="101">
        <v>10.9</v>
      </c>
    </row>
    <row r="23" spans="1:8" x14ac:dyDescent="0.2">
      <c r="A23" s="16"/>
      <c r="B23" s="151">
        <f>B22+(B24-B22)/3</f>
        <v>890.01111111111106</v>
      </c>
      <c r="C23" s="64"/>
      <c r="D23" s="101">
        <v>11.1</v>
      </c>
      <c r="E23" s="16">
        <v>10.3</v>
      </c>
      <c r="F23" s="101">
        <v>835.8</v>
      </c>
      <c r="G23" s="16">
        <v>-1.5</v>
      </c>
      <c r="H23" s="101">
        <v>11</v>
      </c>
    </row>
    <row r="24" spans="1:8" x14ac:dyDescent="0.2">
      <c r="A24" s="16">
        <v>10.7</v>
      </c>
      <c r="B24" s="101">
        <v>890.5</v>
      </c>
      <c r="C24" s="64">
        <v>1.1000000000000001</v>
      </c>
      <c r="D24" s="101">
        <v>11.2</v>
      </c>
      <c r="E24" s="16">
        <v>10.4</v>
      </c>
      <c r="F24" s="101">
        <v>841.7</v>
      </c>
      <c r="G24" s="16">
        <v>5.9</v>
      </c>
      <c r="H24" s="101">
        <v>11</v>
      </c>
    </row>
    <row r="25" spans="1:8" x14ac:dyDescent="0.2">
      <c r="A25" s="15">
        <v>10.7</v>
      </c>
      <c r="B25" s="101">
        <v>892.6</v>
      </c>
      <c r="C25" s="22">
        <v>2.1</v>
      </c>
      <c r="D25" s="101">
        <v>11.2</v>
      </c>
      <c r="E25" s="15">
        <v>10.4</v>
      </c>
      <c r="F25" s="101">
        <v>842</v>
      </c>
      <c r="G25" s="15">
        <v>0.3</v>
      </c>
      <c r="H25" s="101">
        <v>11.1</v>
      </c>
    </row>
    <row r="26" spans="1:8" x14ac:dyDescent="0.2">
      <c r="A26" s="16">
        <v>10.7</v>
      </c>
      <c r="B26" s="101">
        <v>894.5</v>
      </c>
      <c r="C26" s="64">
        <v>1.9</v>
      </c>
      <c r="D26" s="101">
        <v>11.2</v>
      </c>
      <c r="E26" s="16">
        <v>10.5</v>
      </c>
      <c r="F26" s="101">
        <v>842.1</v>
      </c>
      <c r="G26" s="16">
        <v>0.1</v>
      </c>
      <c r="H26" s="101">
        <v>11.1</v>
      </c>
    </row>
    <row r="27" spans="1:8" x14ac:dyDescent="0.2">
      <c r="A27" s="16">
        <v>10.8</v>
      </c>
      <c r="B27" s="48">
        <v>897.9</v>
      </c>
      <c r="C27" s="64">
        <v>3.4</v>
      </c>
      <c r="D27" s="101">
        <v>11.2</v>
      </c>
      <c r="E27" s="16">
        <v>10.5</v>
      </c>
      <c r="F27" s="48">
        <v>844.1</v>
      </c>
      <c r="G27" s="16">
        <v>2</v>
      </c>
      <c r="H27" s="101">
        <v>11.1</v>
      </c>
    </row>
    <row r="28" spans="1:8" x14ac:dyDescent="0.2">
      <c r="A28" s="16">
        <v>10.8</v>
      </c>
      <c r="B28" s="48">
        <v>898</v>
      </c>
      <c r="C28" s="64">
        <v>0.1</v>
      </c>
      <c r="D28" s="16">
        <v>11.3</v>
      </c>
      <c r="E28" s="16"/>
      <c r="F28" s="151">
        <f>F27+(F30-F27)/3</f>
        <v>844.16666666666663</v>
      </c>
      <c r="G28" s="16"/>
      <c r="H28" s="16">
        <v>11.1</v>
      </c>
    </row>
    <row r="29" spans="1:8" x14ac:dyDescent="0.2">
      <c r="A29" s="16"/>
      <c r="B29" s="151">
        <f>B28+(B31-B28)/3</f>
        <v>899.13333333333333</v>
      </c>
      <c r="C29" s="64"/>
      <c r="D29" s="16">
        <v>11.3</v>
      </c>
      <c r="E29" s="16"/>
      <c r="F29" s="151">
        <f>F28+(F30-F28)/3</f>
        <v>844.21111111111111</v>
      </c>
      <c r="G29" s="16"/>
      <c r="H29" s="16">
        <v>11.2</v>
      </c>
    </row>
    <row r="30" spans="1:8" x14ac:dyDescent="0.2">
      <c r="A30" s="16"/>
      <c r="B30" s="151">
        <f>B29+(B31-B29)/3</f>
        <v>899.88888888888891</v>
      </c>
      <c r="C30" s="64"/>
      <c r="D30" s="16">
        <v>11.4</v>
      </c>
      <c r="E30" s="16">
        <v>10.5</v>
      </c>
      <c r="F30" s="101">
        <v>844.3</v>
      </c>
      <c r="G30" s="16">
        <v>0.2</v>
      </c>
      <c r="H30" s="16">
        <v>11.2</v>
      </c>
    </row>
    <row r="31" spans="1:8" x14ac:dyDescent="0.2">
      <c r="A31" s="16">
        <v>10.8</v>
      </c>
      <c r="B31" s="113">
        <v>901.4</v>
      </c>
      <c r="C31" s="201">
        <v>3.4</v>
      </c>
      <c r="D31" s="16">
        <v>11.4</v>
      </c>
      <c r="E31" s="16">
        <v>10.5</v>
      </c>
      <c r="F31" s="113">
        <v>845.3</v>
      </c>
      <c r="G31" s="71">
        <v>1</v>
      </c>
      <c r="H31" s="16">
        <v>11.2</v>
      </c>
    </row>
    <row r="32" spans="1:8" x14ac:dyDescent="0.2">
      <c r="A32" s="15">
        <v>10.8</v>
      </c>
      <c r="B32" s="101">
        <v>901.9</v>
      </c>
      <c r="C32" s="201">
        <v>0.5</v>
      </c>
      <c r="D32" s="16">
        <v>11.4</v>
      </c>
      <c r="E32" s="15">
        <v>10.5</v>
      </c>
      <c r="F32" s="101">
        <v>845.5</v>
      </c>
      <c r="G32" s="50">
        <v>0.2</v>
      </c>
      <c r="H32" s="16">
        <v>11.2</v>
      </c>
    </row>
    <row r="33" spans="1:8" x14ac:dyDescent="0.2">
      <c r="A33" s="16">
        <v>10.8</v>
      </c>
      <c r="B33" s="101">
        <v>901.3</v>
      </c>
      <c r="C33" s="201">
        <v>-0.6</v>
      </c>
      <c r="D33" s="15">
        <v>11.5</v>
      </c>
      <c r="E33" s="16">
        <v>10.5</v>
      </c>
      <c r="F33" s="101">
        <v>847.3</v>
      </c>
      <c r="G33" s="50">
        <v>1.8</v>
      </c>
      <c r="H33" s="15">
        <v>11.2</v>
      </c>
    </row>
    <row r="34" spans="1:8" x14ac:dyDescent="0.2">
      <c r="A34" s="16">
        <v>10.8</v>
      </c>
      <c r="B34" s="16">
        <v>902.7</v>
      </c>
      <c r="C34" s="64">
        <v>1.4</v>
      </c>
      <c r="D34" s="16">
        <v>11.5</v>
      </c>
      <c r="E34" s="16">
        <v>10.6</v>
      </c>
      <c r="F34" s="16">
        <v>849.9</v>
      </c>
      <c r="G34" s="16">
        <v>2.6</v>
      </c>
      <c r="H34" s="16">
        <v>11.3</v>
      </c>
    </row>
    <row r="35" spans="1:8" x14ac:dyDescent="0.2">
      <c r="A35" s="16">
        <v>10.9</v>
      </c>
      <c r="B35" s="16">
        <v>906.2</v>
      </c>
      <c r="C35" s="64">
        <v>3.5</v>
      </c>
      <c r="D35" s="16">
        <v>11.5</v>
      </c>
      <c r="E35" s="16"/>
      <c r="F35" s="151" t="e">
        <f>F34+(#REF!-F34)/3</f>
        <v>#REF!</v>
      </c>
      <c r="G35" s="16"/>
      <c r="H35" s="16">
        <v>11.3</v>
      </c>
    </row>
    <row r="36" spans="1:8" x14ac:dyDescent="0.2">
      <c r="D36" s="15">
        <v>11.5</v>
      </c>
      <c r="E36" s="16"/>
      <c r="F36" s="151"/>
      <c r="G36" s="16"/>
      <c r="H36" s="16">
        <v>11.3</v>
      </c>
    </row>
  </sheetData>
  <customSheetViews>
    <customSheetView guid="{77C8D547-F0D3-4B7A-94A2-94B6358D7709}" hiddenColumns="1" topLeftCell="D1">
      <selection activeCell="I9" sqref="I9"/>
      <pageMargins left="0.2" right="0.19" top="0.17" bottom="0.17" header="0.17" footer="0.25"/>
      <pageSetup paperSize="9" orientation="landscape" r:id="rId1"/>
      <headerFooter alignWithMargins="0"/>
    </customSheetView>
    <customSheetView guid="{89A73F7A-C89E-4527-AEEB-D06379023611}" hiddenColumns="1" topLeftCell="D1">
      <selection activeCell="I9" sqref="I9"/>
      <pageMargins left="0.2" right="0.19" top="0.17" bottom="0.17" header="0.17" footer="0.25"/>
      <pageSetup paperSize="9" orientation="landscape" r:id="rId2"/>
      <headerFooter alignWithMargins="0"/>
    </customSheetView>
  </customSheetViews>
  <mergeCells count="2">
    <mergeCell ref="A2:C2"/>
    <mergeCell ref="E2:G2"/>
  </mergeCells>
  <phoneticPr fontId="26" type="noConversion"/>
  <pageMargins left="0.2" right="0.19" top="0.17" bottom="0.17" header="0.17" footer="0.25"/>
  <pageSetup paperSize="9" orientation="landscape" r:id="rId3"/>
  <headerFooter alignWithMargins="0"/>
  <drawing r:id="rId4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5"/>
  <dimension ref="A3:M5"/>
  <sheetViews>
    <sheetView workbookViewId="0">
      <selection activeCell="S4" sqref="S4"/>
    </sheetView>
  </sheetViews>
  <sheetFormatPr defaultRowHeight="12.75" x14ac:dyDescent="0.2"/>
  <sheetData>
    <row r="3" spans="1:13" x14ac:dyDescent="0.2">
      <c r="A3" s="14"/>
      <c r="B3" s="81" t="s">
        <v>90</v>
      </c>
      <c r="C3" s="81" t="s">
        <v>89</v>
      </c>
      <c r="D3" s="81" t="s">
        <v>88</v>
      </c>
      <c r="E3" s="81" t="s">
        <v>91</v>
      </c>
      <c r="F3" s="81" t="s">
        <v>92</v>
      </c>
      <c r="G3" s="81" t="s">
        <v>93</v>
      </c>
      <c r="H3" s="81" t="s">
        <v>94</v>
      </c>
      <c r="I3" s="81" t="s">
        <v>95</v>
      </c>
      <c r="J3" s="81" t="s">
        <v>96</v>
      </c>
      <c r="K3" s="81" t="s">
        <v>97</v>
      </c>
      <c r="L3" s="81" t="s">
        <v>98</v>
      </c>
      <c r="M3" s="79" t="s">
        <v>99</v>
      </c>
    </row>
    <row r="4" spans="1:13" x14ac:dyDescent="0.2">
      <c r="A4" s="80" t="s">
        <v>148</v>
      </c>
      <c r="B4" s="81">
        <v>29699.3</v>
      </c>
      <c r="C4" s="81">
        <v>28291.3</v>
      </c>
      <c r="D4" s="114">
        <v>31376</v>
      </c>
      <c r="E4" s="81">
        <v>30646.400000000001</v>
      </c>
      <c r="F4" s="81">
        <v>31987.4</v>
      </c>
      <c r="G4" s="81">
        <v>34837.300000000003</v>
      </c>
      <c r="H4" s="81">
        <v>34628.199999999997</v>
      </c>
      <c r="I4" s="81">
        <v>31392.3</v>
      </c>
      <c r="J4" s="81">
        <v>28354</v>
      </c>
      <c r="K4" s="69">
        <v>25122</v>
      </c>
      <c r="L4" s="69">
        <v>24392</v>
      </c>
      <c r="M4" s="203">
        <v>26000</v>
      </c>
    </row>
    <row r="5" spans="1:13" x14ac:dyDescent="0.2">
      <c r="A5" s="128" t="s">
        <v>137</v>
      </c>
      <c r="B5" s="113">
        <v>29685.8</v>
      </c>
      <c r="C5" s="113">
        <v>28251.8</v>
      </c>
      <c r="D5" s="113">
        <v>31048</v>
      </c>
      <c r="E5" s="113">
        <v>30362.7</v>
      </c>
      <c r="F5" s="113">
        <v>32261.1</v>
      </c>
      <c r="G5" s="113">
        <v>35748.300000000003</v>
      </c>
      <c r="H5" s="113">
        <v>35451.699999999997</v>
      </c>
      <c r="I5" s="113">
        <v>33420.1</v>
      </c>
      <c r="J5" s="113">
        <v>30842.799999999999</v>
      </c>
      <c r="K5" s="113">
        <v>27881.5</v>
      </c>
      <c r="L5" s="113">
        <v>25981.3</v>
      </c>
      <c r="M5" s="156">
        <v>28666.5</v>
      </c>
    </row>
  </sheetData>
  <customSheetViews>
    <customSheetView guid="{77C8D547-F0D3-4B7A-94A2-94B6358D7709}">
      <selection activeCell="Y34" sqref="Y34"/>
      <pageMargins left="0.74803149606299213" right="0.74803149606299213" top="0.98425196850393704" bottom="0.98425196850393704" header="0.51181102362204722" footer="0.51181102362204722"/>
      <pageSetup paperSize="9" orientation="landscape" r:id="rId1"/>
      <headerFooter alignWithMargins="0"/>
    </customSheetView>
    <customSheetView guid="{89A73F7A-C89E-4527-AEEB-D06379023611}">
      <selection activeCell="Y34" sqref="Y34"/>
      <pageMargins left="0.74803149606299213" right="0.74803149606299213" top="0.98425196850393704" bottom="0.98425196850393704" header="0.51181102362204722" footer="0.51181102362204722"/>
      <pageSetup paperSize="9" orientation="landscape" r:id="rId2"/>
      <headerFooter alignWithMargins="0"/>
    </customSheetView>
  </customSheetViews>
  <phoneticPr fontId="26" type="noConversion"/>
  <pageMargins left="0.74803149606299213" right="0.74803149606299213" top="0.98425196850393704" bottom="0.98425196850393704" header="0.51181102362204722" footer="0.51181102362204722"/>
  <pageSetup paperSize="9" orientation="landscape" r:id="rId3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8"/>
  <sheetViews>
    <sheetView zoomScale="80" zoomScaleNormal="80" workbookViewId="0">
      <selection activeCell="Q19" sqref="Q19"/>
    </sheetView>
  </sheetViews>
  <sheetFormatPr defaultRowHeight="12.75" x14ac:dyDescent="0.2"/>
  <cols>
    <col min="1" max="1" width="10.5703125" customWidth="1"/>
    <col min="2" max="2" width="21.42578125" customWidth="1"/>
    <col min="3" max="3" width="11.42578125" customWidth="1"/>
    <col min="4" max="4" width="10.5703125" customWidth="1"/>
    <col min="5" max="5" width="21.28515625" customWidth="1"/>
    <col min="6" max="6" width="11.42578125" customWidth="1"/>
  </cols>
  <sheetData>
    <row r="1" spans="1:9" ht="18" x14ac:dyDescent="0.25">
      <c r="A1" s="423" t="s">
        <v>186</v>
      </c>
      <c r="B1" s="423"/>
      <c r="C1" s="423"/>
      <c r="D1" s="423"/>
      <c r="E1" s="423"/>
      <c r="F1" s="423"/>
    </row>
    <row r="2" spans="1:9" ht="18" x14ac:dyDescent="0.25">
      <c r="A2" s="423" t="s">
        <v>187</v>
      </c>
      <c r="B2" s="423"/>
      <c r="C2" s="423"/>
      <c r="D2" s="423"/>
      <c r="E2" s="423"/>
      <c r="F2" s="423"/>
    </row>
    <row r="3" spans="1:9" ht="18.75" thickBot="1" x14ac:dyDescent="0.3">
      <c r="A3" s="425" t="s">
        <v>193</v>
      </c>
      <c r="B3" s="425"/>
      <c r="C3" s="423" t="str">
        <f>Сгруппированный!A4</f>
        <v>на 12 февраля</v>
      </c>
      <c r="D3" s="423"/>
      <c r="E3" s="424" t="str">
        <f>Сгруппированный!F4</f>
        <v>2024 года</v>
      </c>
      <c r="F3" s="424"/>
    </row>
    <row r="4" spans="1:9" ht="20.100000000000001" customHeight="1" x14ac:dyDescent="0.25">
      <c r="A4" s="418" t="s">
        <v>194</v>
      </c>
      <c r="B4" s="419"/>
      <c r="C4" s="419"/>
      <c r="D4" s="420" t="s">
        <v>198</v>
      </c>
      <c r="E4" s="421"/>
      <c r="F4" s="422"/>
      <c r="I4" s="336"/>
    </row>
    <row r="5" spans="1:9" ht="20.100000000000001" customHeight="1" thickBot="1" x14ac:dyDescent="0.3">
      <c r="A5" s="285" t="s">
        <v>197</v>
      </c>
      <c r="B5" s="286" t="s">
        <v>196</v>
      </c>
      <c r="C5" s="287" t="s">
        <v>6</v>
      </c>
      <c r="D5" s="288" t="s">
        <v>197</v>
      </c>
      <c r="E5" s="286" t="s">
        <v>196</v>
      </c>
      <c r="F5" s="289" t="s">
        <v>195</v>
      </c>
      <c r="I5" s="336"/>
    </row>
    <row r="6" spans="1:9" ht="20.100000000000001" customHeight="1" x14ac:dyDescent="0.25">
      <c r="A6" s="278">
        <v>1</v>
      </c>
      <c r="B6" s="279" t="str">
        <f>IFERROR(VLOOKUP(A6,промрасчет!$A$7:$C$39,2,FALSE),"")</f>
        <v>Канский</v>
      </c>
      <c r="C6" s="280">
        <f>IFERROR(VLOOKUP(A6,промрасчет!$A$7:$C$39,3,FALSE),"")</f>
        <v>207.4</v>
      </c>
      <c r="D6" s="280">
        <v>1</v>
      </c>
      <c r="E6" s="279" t="str">
        <f>IFERROR(VLOOKUP(D6,промрасчет!$D$7:$F$39,2,FALSE),"")</f>
        <v>Абанский</v>
      </c>
      <c r="F6" s="281">
        <f>IFERROR(VLOOKUP(D6,промрасчет!$D$7:$F$39,3,FALSE),"")</f>
        <v>29.360949868073881</v>
      </c>
      <c r="I6" s="336"/>
    </row>
    <row r="7" spans="1:9" ht="20.100000000000001" customHeight="1" x14ac:dyDescent="0.2">
      <c r="A7" s="282">
        <v>2</v>
      </c>
      <c r="B7" s="279" t="str">
        <f>IFERROR(VLOOKUP(A7,промрасчет!$A$7:$C$39,2,FALSE),"")</f>
        <v>Ужурский</v>
      </c>
      <c r="C7" s="280">
        <f>IFERROR(VLOOKUP(A7,промрасчет!$A$7:$C$39,3,FALSE),"")</f>
        <v>204.53</v>
      </c>
      <c r="D7" s="50">
        <v>2</v>
      </c>
      <c r="E7" s="279" t="str">
        <f>IFERROR(VLOOKUP(D7,промрасчет!$D$7:$F$39,2,FALSE),"")</f>
        <v>Шушенский</v>
      </c>
      <c r="F7" s="281">
        <f>IFERROR(VLOOKUP(D7,промрасчет!$D$7:$F$39,3,FALSE),"")</f>
        <v>28.644185642273595</v>
      </c>
    </row>
    <row r="8" spans="1:9" ht="20.100000000000001" customHeight="1" x14ac:dyDescent="0.2">
      <c r="A8" s="282">
        <v>3</v>
      </c>
      <c r="B8" s="279" t="str">
        <f>IFERROR(VLOOKUP(A8,промрасчет!$A$7:$C$39,2,FALSE),"")</f>
        <v>Шушенский</v>
      </c>
      <c r="C8" s="280">
        <f>IFERROR(VLOOKUP(A8,промрасчет!$A$7:$C$39,3,FALSE),"")</f>
        <v>164.79</v>
      </c>
      <c r="D8" s="50">
        <v>3</v>
      </c>
      <c r="E8" s="279" t="str">
        <f>IFERROR(VLOOKUP(D8,промрасчет!$D$7:$F$39,2,FALSE),"")</f>
        <v>Ужурский</v>
      </c>
      <c r="F8" s="281">
        <f>IFERROR(VLOOKUP(D8,промрасчет!$D$7:$F$39,3,FALSE),"")</f>
        <v>28.04085549766932</v>
      </c>
    </row>
    <row r="9" spans="1:9" ht="20.100000000000001" customHeight="1" x14ac:dyDescent="0.2">
      <c r="A9" s="282">
        <v>4</v>
      </c>
      <c r="B9" s="279" t="str">
        <f>IFERROR(VLOOKUP(A9,промрасчет!$A$7:$C$39,2,FALSE),"")</f>
        <v>Курагинский</v>
      </c>
      <c r="C9" s="280">
        <f>IFERROR(VLOOKUP(A9,промрасчет!$A$7:$C$39,3,FALSE),"")</f>
        <v>151.6</v>
      </c>
      <c r="D9" s="50">
        <v>4</v>
      </c>
      <c r="E9" s="279" t="str">
        <f>IFERROR(VLOOKUP(D9,промрасчет!$D$7:$F$39,2,FALSE),"")</f>
        <v>Краснотуранский</v>
      </c>
      <c r="F9" s="281">
        <f>IFERROR(VLOOKUP(D9,промрасчет!$D$7:$F$39,3,FALSE),"")</f>
        <v>24.633635729239362</v>
      </c>
    </row>
    <row r="10" spans="1:9" ht="20.100000000000001" customHeight="1" x14ac:dyDescent="0.2">
      <c r="A10" s="282">
        <v>5</v>
      </c>
      <c r="B10" s="279" t="str">
        <f>IFERROR(VLOOKUP(A10,промрасчет!$A$7:$C$39,2,FALSE),"")</f>
        <v>Краснотуранский</v>
      </c>
      <c r="C10" s="280">
        <f>IFERROR(VLOOKUP(A10,промрасчет!$A$7:$C$39,3,FALSE),"")</f>
        <v>105.9</v>
      </c>
      <c r="D10" s="50">
        <v>5</v>
      </c>
      <c r="E10" s="279" t="str">
        <f>IFERROR(VLOOKUP(D10,промрасчет!$D$7:$F$39,2,FALSE),"")</f>
        <v>Новоселовский</v>
      </c>
      <c r="F10" s="281">
        <f>IFERROR(VLOOKUP(D10,промрасчет!$D$7:$F$39,3,FALSE),"")</f>
        <v>21.241054613935969</v>
      </c>
    </row>
    <row r="11" spans="1:9" ht="20.100000000000001" customHeight="1" x14ac:dyDescent="0.2">
      <c r="A11" s="282">
        <v>6</v>
      </c>
      <c r="B11" s="279" t="str">
        <f>IFERROR(VLOOKUP(A11,промрасчет!$A$7:$C$39,2,FALSE),"")</f>
        <v>Назаровский</v>
      </c>
      <c r="C11" s="280">
        <f>IFERROR(VLOOKUP(A11,промрасчет!$A$7:$C$39,3,FALSE),"")</f>
        <v>102.84</v>
      </c>
      <c r="D11" s="50">
        <v>6</v>
      </c>
      <c r="E11" s="279" t="str">
        <f>IFERROR(VLOOKUP(D11,промрасчет!$D$7:$F$39,2,FALSE),"")</f>
        <v>Курагинский</v>
      </c>
      <c r="F11" s="281">
        <f>IFERROR(VLOOKUP(D11,промрасчет!$D$7:$F$39,3,FALSE),"")</f>
        <v>20.818456468003294</v>
      </c>
    </row>
    <row r="12" spans="1:9" ht="20.100000000000001" customHeight="1" x14ac:dyDescent="0.2">
      <c r="A12" s="282">
        <v>7</v>
      </c>
      <c r="B12" s="279" t="str">
        <f>IFERROR(VLOOKUP(A12,промрасчет!$A$7:$C$39,2,FALSE),"")</f>
        <v>Абанский</v>
      </c>
      <c r="C12" s="280">
        <f>IFERROR(VLOOKUP(A12,промрасчет!$A$7:$C$39,3,FALSE),"")</f>
        <v>55.639000000000003</v>
      </c>
      <c r="D12" s="50">
        <v>7</v>
      </c>
      <c r="E12" s="279" t="str">
        <f>IFERROR(VLOOKUP(D12,промрасчет!$D$7:$F$39,2,FALSE),"")</f>
        <v>Назаровский</v>
      </c>
      <c r="F12" s="281">
        <f>IFERROR(VLOOKUP(D12,промрасчет!$D$7:$F$39,3,FALSE),"")</f>
        <v>20.687990343995171</v>
      </c>
    </row>
    <row r="13" spans="1:9" ht="20.100000000000001" customHeight="1" x14ac:dyDescent="0.2">
      <c r="A13" s="282">
        <v>8</v>
      </c>
      <c r="B13" s="279" t="str">
        <f>IFERROR(VLOOKUP(A13,промрасчет!$A$7:$C$39,2,FALSE),"")</f>
        <v>Балахтинский</v>
      </c>
      <c r="C13" s="280">
        <f>IFERROR(VLOOKUP(A13,промрасчет!$A$7:$C$39,3,FALSE),"")</f>
        <v>53.75</v>
      </c>
      <c r="D13" s="50">
        <v>8</v>
      </c>
      <c r="E13" s="279" t="str">
        <f>IFERROR(VLOOKUP(D13,промрасчет!$D$7:$F$39,2,FALSE),"")</f>
        <v>Канский</v>
      </c>
      <c r="F13" s="281">
        <f>IFERROR(VLOOKUP(D13,промрасчет!$D$7:$F$39,3,FALSE),"")</f>
        <v>19.77686659673882</v>
      </c>
    </row>
    <row r="14" spans="1:9" ht="20.100000000000001" customHeight="1" x14ac:dyDescent="0.2">
      <c r="A14" s="282">
        <v>9</v>
      </c>
      <c r="B14" s="279" t="str">
        <f>IFERROR(VLOOKUP(A14,промрасчет!$A$7:$C$39,2,FALSE),"")</f>
        <v>Рыбинский</v>
      </c>
      <c r="C14" s="280">
        <f>IFERROR(VLOOKUP(A14,промрасчет!$A$7:$C$39,3,FALSE),"")</f>
        <v>46.18</v>
      </c>
      <c r="D14" s="50">
        <v>9</v>
      </c>
      <c r="E14" s="279" t="str">
        <f>IFERROR(VLOOKUP(D14,промрасчет!$D$7:$F$39,2,FALSE),"")</f>
        <v>Рыбинский</v>
      </c>
      <c r="F14" s="281">
        <f>IFERROR(VLOOKUP(D14,промрасчет!$D$7:$F$39,3,FALSE),"")</f>
        <v>18.546184738955823</v>
      </c>
    </row>
    <row r="15" spans="1:9" ht="20.100000000000001" customHeight="1" x14ac:dyDescent="0.2">
      <c r="A15" s="282">
        <v>10</v>
      </c>
      <c r="B15" s="279" t="str">
        <f>IFERROR(VLOOKUP(A15,промрасчет!$A$7:$C$39,2,FALSE),"")</f>
        <v>Минусинский</v>
      </c>
      <c r="C15" s="280">
        <f>IFERROR(VLOOKUP(A15,промрасчет!$A$7:$C$39,3,FALSE),"")</f>
        <v>42.228999999999999</v>
      </c>
      <c r="D15" s="50">
        <v>10</v>
      </c>
      <c r="E15" s="279" t="str">
        <f>IFERROR(VLOOKUP(D15,промрасчет!$D$7:$F$39,2,FALSE),"")</f>
        <v>Уярский</v>
      </c>
      <c r="F15" s="281">
        <f>IFERROR(VLOOKUP(D15,промрасчет!$D$7:$F$39,3,FALSE),"")</f>
        <v>16.170212765957448</v>
      </c>
    </row>
    <row r="16" spans="1:9" ht="20.100000000000001" customHeight="1" x14ac:dyDescent="0.2">
      <c r="A16" s="282">
        <v>11</v>
      </c>
      <c r="B16" s="279" t="str">
        <f>IFERROR(VLOOKUP(A16,промрасчет!$A$7:$C$39,2,FALSE),"")</f>
        <v>Новоселовский</v>
      </c>
      <c r="C16" s="280">
        <f>IFERROR(VLOOKUP(A16,промрасчет!$A$7:$C$39,3,FALSE),"")</f>
        <v>33.837000000000003</v>
      </c>
      <c r="D16" s="50">
        <v>11</v>
      </c>
      <c r="E16" s="279" t="str">
        <f>IFERROR(VLOOKUP(D16,промрасчет!$D$7:$F$39,2,FALSE),"")</f>
        <v>Балахтинский</v>
      </c>
      <c r="F16" s="281">
        <f>IFERROR(VLOOKUP(D16,промрасчет!$D$7:$F$39,3,FALSE),"")</f>
        <v>16.126612661266126</v>
      </c>
    </row>
    <row r="17" spans="1:6" ht="20.100000000000001" customHeight="1" x14ac:dyDescent="0.2">
      <c r="A17" s="282">
        <v>12</v>
      </c>
      <c r="B17" s="279" t="str">
        <f>IFERROR(VLOOKUP(A17,промрасчет!$A$7:$C$39,2,FALSE),"")</f>
        <v>Емельяновский</v>
      </c>
      <c r="C17" s="280">
        <f>IFERROR(VLOOKUP(A17,промрасчет!$A$7:$C$39,3,FALSE),"")</f>
        <v>21.2</v>
      </c>
      <c r="D17" s="50">
        <v>12</v>
      </c>
      <c r="E17" s="279" t="str">
        <f>IFERROR(VLOOKUP(D17,промрасчет!$D$7:$F$39,2,FALSE),"")</f>
        <v>Минусинский</v>
      </c>
      <c r="F17" s="281">
        <f>IFERROR(VLOOKUP(D17,промрасчет!$D$7:$F$39,3,FALSE),"")</f>
        <v>15.959561602418743</v>
      </c>
    </row>
    <row r="18" spans="1:6" ht="20.100000000000001" customHeight="1" x14ac:dyDescent="0.2">
      <c r="A18" s="282">
        <v>13</v>
      </c>
      <c r="B18" s="279" t="str">
        <f>IFERROR(VLOOKUP(A18,промрасчет!$A$7:$C$39,2,FALSE),"")</f>
        <v>Шарыповский</v>
      </c>
      <c r="C18" s="280">
        <f>IFERROR(VLOOKUP(A18,промрасчет!$A$7:$C$39,3,FALSE),"")</f>
        <v>15.83</v>
      </c>
      <c r="D18" s="50">
        <v>13</v>
      </c>
      <c r="E18" s="279" t="str">
        <f>IFERROR(VLOOKUP(D18,промрасчет!$D$7:$F$39,2,FALSE),"")</f>
        <v>Дзержинский</v>
      </c>
      <c r="F18" s="281">
        <f>IFERROR(VLOOKUP(D18,промрасчет!$D$7:$F$39,3,FALSE),"")</f>
        <v>15.349065880039332</v>
      </c>
    </row>
    <row r="19" spans="1:6" ht="20.100000000000001" customHeight="1" x14ac:dyDescent="0.2">
      <c r="A19" s="282">
        <v>14</v>
      </c>
      <c r="B19" s="279" t="str">
        <f>IFERROR(VLOOKUP(A19,промрасчет!$A$7:$C$39,2,FALSE),"")</f>
        <v>Дзержинский</v>
      </c>
      <c r="C19" s="280">
        <f>IFERROR(VLOOKUP(A19,промрасчет!$A$7:$C$39,3,FALSE),"")</f>
        <v>15.61</v>
      </c>
      <c r="D19" s="50">
        <v>14</v>
      </c>
      <c r="E19" s="279" t="str">
        <f>IFERROR(VLOOKUP(D19,промрасчет!$D$7:$F$39,2,FALSE),"")</f>
        <v>Манский</v>
      </c>
      <c r="F19" s="281">
        <f>IFERROR(VLOOKUP(D19,промрасчет!$D$7:$F$39,3,FALSE),"")</f>
        <v>15.000000000000002</v>
      </c>
    </row>
    <row r="20" spans="1:6" ht="20.100000000000001" customHeight="1" x14ac:dyDescent="0.2">
      <c r="A20" s="282">
        <v>15</v>
      </c>
      <c r="B20" s="279" t="str">
        <f>IFERROR(VLOOKUP(A20,промрасчет!$A$7:$C$39,2,FALSE),"")</f>
        <v>Сухобузимский</v>
      </c>
      <c r="C20" s="280">
        <f>IFERROR(VLOOKUP(A20,промрасчет!$A$7:$C$39,3,FALSE),"")</f>
        <v>12.318</v>
      </c>
      <c r="D20" s="50">
        <v>15</v>
      </c>
      <c r="E20" s="279" t="str">
        <f>IFERROR(VLOOKUP(D20,промрасчет!$D$7:$F$39,2,FALSE),"")</f>
        <v>Нижнеингашский</v>
      </c>
      <c r="F20" s="281">
        <f>IFERROR(VLOOKUP(D20,промрасчет!$D$7:$F$39,3,FALSE),"")</f>
        <v>14.222222222222221</v>
      </c>
    </row>
    <row r="21" spans="1:6" ht="20.100000000000001" customHeight="1" x14ac:dyDescent="0.2">
      <c r="A21" s="282">
        <v>16</v>
      </c>
      <c r="B21" s="279" t="str">
        <f>IFERROR(VLOOKUP(A21,промрасчет!$A$7:$C$39,2,FALSE),"")</f>
        <v>Манский</v>
      </c>
      <c r="C21" s="280">
        <f>IFERROR(VLOOKUP(A21,промрасчет!$A$7:$C$39,3,FALSE),"")</f>
        <v>11.4</v>
      </c>
      <c r="D21" s="50">
        <v>16</v>
      </c>
      <c r="E21" s="279" t="str">
        <f>IFERROR(VLOOKUP(D21,промрасчет!$D$7:$F$39,2,FALSE),"")</f>
        <v>Шарыповский</v>
      </c>
      <c r="F21" s="281">
        <f>IFERROR(VLOOKUP(D21,промрасчет!$D$7:$F$39,3,FALSE),"")</f>
        <v>12.735317779565568</v>
      </c>
    </row>
    <row r="22" spans="1:6" ht="20.100000000000001" customHeight="1" x14ac:dyDescent="0.2">
      <c r="A22" s="282">
        <v>17</v>
      </c>
      <c r="B22" s="279" t="str">
        <f>IFERROR(VLOOKUP(A22,промрасчет!$A$7:$C$39,2,FALSE),"")</f>
        <v>Нижнеингашский</v>
      </c>
      <c r="C22" s="280">
        <f>IFERROR(VLOOKUP(A22,промрасчет!$A$7:$C$39,3,FALSE),"")</f>
        <v>9.6</v>
      </c>
      <c r="D22" s="50">
        <v>17</v>
      </c>
      <c r="E22" s="279" t="str">
        <f>IFERROR(VLOOKUP(D22,промрасчет!$D$7:$F$39,2,FALSE),"")</f>
        <v>Сухобузимский</v>
      </c>
      <c r="F22" s="281">
        <f>IFERROR(VLOOKUP(D22,промрасчет!$D$7:$F$39,3,FALSE),"")</f>
        <v>12.607983623336745</v>
      </c>
    </row>
    <row r="23" spans="1:6" ht="20.100000000000001" customHeight="1" x14ac:dyDescent="0.2">
      <c r="A23" s="282">
        <v>18</v>
      </c>
      <c r="B23" s="279" t="str">
        <f>IFERROR(VLOOKUP(A23,промрасчет!$A$7:$C$39,2,FALSE),"")</f>
        <v>Большемуртинский</v>
      </c>
      <c r="C23" s="280">
        <f>IFERROR(VLOOKUP(A23,промрасчет!$A$7:$C$39,3,FALSE),"")</f>
        <v>8.41</v>
      </c>
      <c r="D23" s="50">
        <v>18</v>
      </c>
      <c r="E23" s="279" t="str">
        <f>IFERROR(VLOOKUP(D23,промрасчет!$D$7:$F$39,2,FALSE),"")</f>
        <v>Большемуртинский</v>
      </c>
      <c r="F23" s="281">
        <f>IFERROR(VLOOKUP(D23,промрасчет!$D$7:$F$39,3,FALSE),"")</f>
        <v>12.55223880597015</v>
      </c>
    </row>
    <row r="24" spans="1:6" ht="20.100000000000001" customHeight="1" x14ac:dyDescent="0.2">
      <c r="A24" s="282">
        <v>19</v>
      </c>
      <c r="B24" s="279" t="str">
        <f>IFERROR(VLOOKUP(A24,промрасчет!$A$7:$C$39,2,FALSE),"")</f>
        <v>Саянский</v>
      </c>
      <c r="C24" s="280">
        <f>IFERROR(VLOOKUP(A24,промрасчет!$A$7:$C$39,3,FALSE),"")</f>
        <v>8.3699999999999992</v>
      </c>
      <c r="D24" s="50">
        <v>19</v>
      </c>
      <c r="E24" s="279" t="str">
        <f>IFERROR(VLOOKUP(D24,промрасчет!$D$7:$F$39,2,FALSE),"")</f>
        <v>Емельяновский</v>
      </c>
      <c r="F24" s="281">
        <f>IFERROR(VLOOKUP(D24,промрасчет!$D$7:$F$39,3,FALSE),"")</f>
        <v>12.368728121353557</v>
      </c>
    </row>
    <row r="25" spans="1:6" ht="20.100000000000001" customHeight="1" x14ac:dyDescent="0.2">
      <c r="A25" s="282">
        <v>20</v>
      </c>
      <c r="B25" s="279" t="str">
        <f>IFERROR(VLOOKUP(A25,промрасчет!$A$7:$C$39,2,FALSE),"")</f>
        <v>Уярский</v>
      </c>
      <c r="C25" s="280">
        <f>IFERROR(VLOOKUP(A25,промрасчет!$A$7:$C$39,3,FALSE),"")</f>
        <v>7.6</v>
      </c>
      <c r="D25" s="50">
        <v>20</v>
      </c>
      <c r="E25" s="279" t="str">
        <f>IFERROR(VLOOKUP(D25,промрасчет!$D$7:$F$39,2,FALSE),"")</f>
        <v>Березовский</v>
      </c>
      <c r="F25" s="281">
        <f>IFERROR(VLOOKUP(D25,промрасчет!$D$7:$F$39,3,FALSE),"")</f>
        <v>11.615853658536585</v>
      </c>
    </row>
    <row r="26" spans="1:6" ht="20.100000000000001" customHeight="1" x14ac:dyDescent="0.2">
      <c r="A26" s="282">
        <v>21</v>
      </c>
      <c r="B26" s="279" t="str">
        <f>IFERROR(VLOOKUP(A26,промрасчет!$A$7:$C$39,2,FALSE),"")</f>
        <v>Березовский</v>
      </c>
      <c r="C26" s="280">
        <f>IFERROR(VLOOKUP(A26,промрасчет!$A$7:$C$39,3,FALSE),"")</f>
        <v>3.81</v>
      </c>
      <c r="D26" s="50">
        <v>21</v>
      </c>
      <c r="E26" s="279" t="str">
        <f>IFERROR(VLOOKUP(D26,промрасчет!$D$7:$F$39,2,FALSE),"")</f>
        <v>Саянский</v>
      </c>
      <c r="F26" s="281">
        <f>IFERROR(VLOOKUP(D26,промрасчет!$D$7:$F$39,3,FALSE),"")</f>
        <v>11.295546558704453</v>
      </c>
    </row>
    <row r="27" spans="1:6" ht="20.100000000000001" customHeight="1" x14ac:dyDescent="0.2">
      <c r="A27" s="282">
        <v>22</v>
      </c>
      <c r="B27" s="279" t="str">
        <f>IFERROR(VLOOKUP(A27,промрасчет!$A$7:$C$39,2,FALSE),"")</f>
        <v>Иланский</v>
      </c>
      <c r="C27" s="280">
        <f>IFERROR(VLOOKUP(A27,промрасчет!$A$7:$C$39,3,FALSE),"")</f>
        <v>2.6</v>
      </c>
      <c r="D27" s="50">
        <v>22</v>
      </c>
      <c r="E27" s="279" t="str">
        <f>IFERROR(VLOOKUP(D27,промрасчет!$D$7:$F$39,2,FALSE),"")</f>
        <v>Тюхтетский</v>
      </c>
      <c r="F27" s="281">
        <f>IFERROR(VLOOKUP(D27,промрасчет!$D$7:$F$39,3,FALSE),"")</f>
        <v>11.000000000000002</v>
      </c>
    </row>
    <row r="28" spans="1:6" ht="20.100000000000001" customHeight="1" x14ac:dyDescent="0.2">
      <c r="A28" s="282">
        <v>23</v>
      </c>
      <c r="B28" s="279" t="str">
        <f>IFERROR(VLOOKUP(A28,промрасчет!$A$7:$C$39,2,FALSE),"")</f>
        <v>Ачинский</v>
      </c>
      <c r="C28" s="280">
        <f>IFERROR(VLOOKUP(A28,промрасчет!$A$7:$C$39,3,FALSE),"")</f>
        <v>2.0299999999999998</v>
      </c>
      <c r="D28" s="50">
        <v>23</v>
      </c>
      <c r="E28" s="279" t="str">
        <f>IFERROR(VLOOKUP(D28,промрасчет!$D$7:$F$39,2,FALSE),"")</f>
        <v>Иланский</v>
      </c>
      <c r="F28" s="281">
        <f>IFERROR(VLOOKUP(D28,промрасчет!$D$7:$F$39,3,FALSE),"")</f>
        <v>8.3067092651757193</v>
      </c>
    </row>
    <row r="29" spans="1:6" ht="20.100000000000001" customHeight="1" x14ac:dyDescent="0.2">
      <c r="A29" s="282">
        <v>24</v>
      </c>
      <c r="B29" s="279" t="str">
        <f>IFERROR(VLOOKUP(A29,промрасчет!$A$7:$C$39,2,FALSE),"")</f>
        <v>Ермаковский</v>
      </c>
      <c r="C29" s="280">
        <f>IFERROR(VLOOKUP(A29,промрасчет!$A$7:$C$39,3,FALSE),"")</f>
        <v>1.1399999999999999</v>
      </c>
      <c r="D29" s="50">
        <v>24</v>
      </c>
      <c r="E29" s="279" t="str">
        <f>IFERROR(VLOOKUP(D29,промрасчет!$D$7:$F$39,2,FALSE),"")</f>
        <v>Пировский</v>
      </c>
      <c r="F29" s="281">
        <f>IFERROR(VLOOKUP(D29,промрасчет!$D$7:$F$39,3,FALSE),"")</f>
        <v>7.2641509433962259</v>
      </c>
    </row>
    <row r="30" spans="1:6" ht="20.100000000000001" customHeight="1" x14ac:dyDescent="0.2">
      <c r="A30" s="282">
        <v>25</v>
      </c>
      <c r="B30" s="279" t="str">
        <f>IFERROR(VLOOKUP(A30,промрасчет!$A$7:$C$39,2,FALSE),"")</f>
        <v>Тюхтетский</v>
      </c>
      <c r="C30" s="280">
        <f>IFERROR(VLOOKUP(A30,промрасчет!$A$7:$C$39,3,FALSE),"")</f>
        <v>1.1000000000000001</v>
      </c>
      <c r="D30" s="50">
        <v>25</v>
      </c>
      <c r="E30" s="279" t="str">
        <f>IFERROR(VLOOKUP(D30,промрасчет!$D$7:$F$39,2,FALSE),"")</f>
        <v>Ирбейский</v>
      </c>
      <c r="F30" s="281">
        <f>IFERROR(VLOOKUP(D30,промрасчет!$D$7:$F$39,3,FALSE),"")</f>
        <v>6.5354330708661417</v>
      </c>
    </row>
    <row r="31" spans="1:6" ht="20.100000000000001" customHeight="1" x14ac:dyDescent="0.2">
      <c r="A31" s="282">
        <v>26</v>
      </c>
      <c r="B31" s="279" t="str">
        <f>IFERROR(VLOOKUP(A31,промрасчет!$A$7:$C$39,2,FALSE),"")</f>
        <v>Ирбейский</v>
      </c>
      <c r="C31" s="280">
        <f>IFERROR(VLOOKUP(A31,промрасчет!$A$7:$C$39,3,FALSE),"")</f>
        <v>0.83</v>
      </c>
      <c r="D31" s="50">
        <v>26</v>
      </c>
      <c r="E31" s="279" t="str">
        <f>IFERROR(VLOOKUP(D31,промрасчет!$D$7:$F$39,2,FALSE),"")</f>
        <v>Казачинский</v>
      </c>
      <c r="F31" s="281">
        <f>IFERROR(VLOOKUP(D31,промрасчет!$D$7:$F$39,3,FALSE),"")</f>
        <v>5.8823529411764701</v>
      </c>
    </row>
    <row r="32" spans="1:6" ht="20.100000000000001" customHeight="1" x14ac:dyDescent="0.2">
      <c r="A32" s="282">
        <v>27</v>
      </c>
      <c r="B32" s="279" t="str">
        <f>IFERROR(VLOOKUP(A32,промрасчет!$A$7:$C$39,2,FALSE),"")</f>
        <v>Пировский</v>
      </c>
      <c r="C32" s="280">
        <f>IFERROR(VLOOKUP(A32,промрасчет!$A$7:$C$39,3,FALSE),"")</f>
        <v>0.77</v>
      </c>
      <c r="D32" s="50">
        <v>27</v>
      </c>
      <c r="E32" s="279" t="str">
        <f>IFERROR(VLOOKUP(D32,промрасчет!$D$7:$F$39,2,FALSE),"")</f>
        <v>Боготольский</v>
      </c>
      <c r="F32" s="281">
        <f>IFERROR(VLOOKUP(D32,промрасчет!$D$7:$F$39,3,FALSE),"")</f>
        <v>5.8064516129032251</v>
      </c>
    </row>
    <row r="33" spans="1:6" ht="20.100000000000001" customHeight="1" x14ac:dyDescent="0.2">
      <c r="A33" s="282">
        <v>28</v>
      </c>
      <c r="B33" s="279" t="str">
        <f>IFERROR(VLOOKUP(A33,промрасчет!$A$7:$C$39,2,FALSE),"")</f>
        <v>Енисейский</v>
      </c>
      <c r="C33" s="280">
        <f>IFERROR(VLOOKUP(A33,промрасчет!$A$7:$C$39,3,FALSE),"")</f>
        <v>0.72</v>
      </c>
      <c r="D33" s="50">
        <v>28</v>
      </c>
      <c r="E33" s="279" t="str">
        <f>IFERROR(VLOOKUP(D33,промрасчет!$D$7:$F$39,2,FALSE),"")</f>
        <v>Идринский</v>
      </c>
      <c r="F33" s="281">
        <f>IFERROR(VLOOKUP(D33,промрасчет!$D$7:$F$39,3,FALSE),"")</f>
        <v>5.740384615384615</v>
      </c>
    </row>
    <row r="34" spans="1:6" ht="20.100000000000001" customHeight="1" x14ac:dyDescent="0.2">
      <c r="A34" s="282">
        <v>29</v>
      </c>
      <c r="B34" s="279" t="str">
        <f>IFERROR(VLOOKUP(A34,промрасчет!$A$7:$C$39,2,FALSE),"")</f>
        <v>Идринский</v>
      </c>
      <c r="C34" s="280">
        <f>IFERROR(VLOOKUP(A34,промрасчет!$A$7:$C$39,3,FALSE),"")</f>
        <v>0.59699999999999998</v>
      </c>
      <c r="D34" s="50">
        <v>29</v>
      </c>
      <c r="E34" s="279" t="str">
        <f>IFERROR(VLOOKUP(D34,промрасчет!$D$7:$F$39,2,FALSE),"")</f>
        <v>Ачинский</v>
      </c>
      <c r="F34" s="281">
        <f>IFERROR(VLOOKUP(D34,промрасчет!$D$7:$F$39,3,FALSE),"")</f>
        <v>5.486486486486486</v>
      </c>
    </row>
    <row r="35" spans="1:6" ht="20.100000000000001" customHeight="1" x14ac:dyDescent="0.2">
      <c r="A35" s="282">
        <v>30</v>
      </c>
      <c r="B35" s="279" t="str">
        <f>IFERROR(VLOOKUP(A35,промрасчет!$A$7:$C$39,2,FALSE),"")</f>
        <v>Боготольский</v>
      </c>
      <c r="C35" s="280">
        <f>IFERROR(VLOOKUP(A35,промрасчет!$A$7:$C$39,3,FALSE),"")</f>
        <v>0.36</v>
      </c>
      <c r="D35" s="50">
        <v>30</v>
      </c>
      <c r="E35" s="279" t="str">
        <f>IFERROR(VLOOKUP(D35,промрасчет!$D$7:$F$39,2,FALSE),"")</f>
        <v>Ермаковский</v>
      </c>
      <c r="F35" s="281">
        <f>IFERROR(VLOOKUP(D35,промрасчет!$D$7:$F$39,3,FALSE),"")</f>
        <v>5.0442477876106189</v>
      </c>
    </row>
    <row r="36" spans="1:6" ht="20.100000000000001" customHeight="1" x14ac:dyDescent="0.2">
      <c r="A36" s="282">
        <v>31</v>
      </c>
      <c r="B36" s="279" t="str">
        <f>IFERROR(VLOOKUP(A36,промрасчет!$A$7:$C$39,2,FALSE),"")</f>
        <v>Казачинский</v>
      </c>
      <c r="C36" s="280">
        <f>IFERROR(VLOOKUP(A36,промрасчет!$A$7:$C$39,3,FALSE),"")</f>
        <v>0.2</v>
      </c>
      <c r="D36" s="50">
        <v>31</v>
      </c>
      <c r="E36" s="279" t="str">
        <f>IFERROR(VLOOKUP(D36,промрасчет!$D$7:$F$39,2,FALSE),"")</f>
        <v>Енисейский</v>
      </c>
      <c r="F36" s="281">
        <f>IFERROR(VLOOKUP(D36,промрасчет!$D$7:$F$39,3,FALSE),"")</f>
        <v>4.7368421052631575</v>
      </c>
    </row>
    <row r="37" spans="1:6" ht="20.100000000000001" customHeight="1" thickBot="1" x14ac:dyDescent="0.25">
      <c r="A37" s="283">
        <v>32</v>
      </c>
      <c r="B37" s="290" t="str">
        <f>IFERROR(VLOOKUP(A37,промрасчет!$A$7:$C$39,2,FALSE),"")</f>
        <v>Каратузский</v>
      </c>
      <c r="C37" s="385">
        <f>IFERROR(VLOOKUP(A37,промрасчет!$A$7:$C$39,3,FALSE),"")</f>
        <v>0</v>
      </c>
      <c r="D37" s="284">
        <v>32</v>
      </c>
      <c r="E37" s="290" t="str">
        <f>IFERROR(VLOOKUP(D37,промрасчет!$D$7:$F$39,2,FALSE),"")</f>
        <v>Каратузский</v>
      </c>
      <c r="F37" s="291">
        <f>IFERROR(VLOOKUP(D37,промрасчет!$D$7:$F$39,3,FALSE),"")</f>
        <v>0</v>
      </c>
    </row>
    <row r="38" spans="1:6" ht="20.100000000000001" customHeight="1" x14ac:dyDescent="0.2">
      <c r="F38" s="62"/>
    </row>
  </sheetData>
  <sheetProtection password="CE28" sheet="1" objects="1" scenarios="1"/>
  <mergeCells count="7">
    <mergeCell ref="A4:C4"/>
    <mergeCell ref="D4:F4"/>
    <mergeCell ref="A1:F1"/>
    <mergeCell ref="A2:F2"/>
    <mergeCell ref="E3:F3"/>
    <mergeCell ref="C3:D3"/>
    <mergeCell ref="A3:B3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indexed="11"/>
    <pageSetUpPr fitToPage="1"/>
  </sheetPr>
  <dimension ref="A1:AF65528"/>
  <sheetViews>
    <sheetView view="pageBreakPreview" zoomScale="90" zoomScaleNormal="90" zoomScaleSheetLayoutView="90" workbookViewId="0">
      <pane xSplit="1" ySplit="8" topLeftCell="D33" activePane="bottomRight" state="frozen"/>
      <selection activeCell="A10" activeCellId="6" sqref="A12 M47 A1:XFD1048576 A1:XFD1048576 A2:L2 A5 A10"/>
      <selection pane="topRight" activeCell="A10" activeCellId="6" sqref="A12 M47 A1:XFD1048576 A1:XFD1048576 A2:L2 A5 A10"/>
      <selection pane="bottomLeft" activeCell="A10" activeCellId="6" sqref="A12 M47 A1:XFD1048576 A1:XFD1048576 A2:L2 A5 A10"/>
      <selection pane="bottomRight" activeCell="P9" sqref="P9"/>
    </sheetView>
  </sheetViews>
  <sheetFormatPr defaultColWidth="9.140625" defaultRowHeight="12.75" x14ac:dyDescent="0.2"/>
  <cols>
    <col min="1" max="1" width="26.42578125" style="31" customWidth="1"/>
    <col min="2" max="3" width="0.140625" style="31" hidden="1" customWidth="1"/>
    <col min="4" max="4" width="12.85546875" style="31" hidden="1" customWidth="1"/>
    <col min="5" max="6" width="13.42578125" style="31" customWidth="1"/>
    <col min="7" max="7" width="14" style="31" customWidth="1"/>
    <col min="8" max="8" width="14.7109375" style="149" customWidth="1"/>
    <col min="9" max="9" width="11.42578125" style="31" customWidth="1"/>
    <col min="10" max="10" width="10.42578125" style="31" customWidth="1"/>
    <col min="11" max="11" width="0.140625" style="31" hidden="1" customWidth="1"/>
    <col min="12" max="12" width="10.85546875" style="31" hidden="1" customWidth="1"/>
    <col min="13" max="13" width="12.5703125" style="31" customWidth="1"/>
    <col min="14" max="14" width="10.85546875" style="31" customWidth="1"/>
    <col min="15" max="15" width="15" style="31" hidden="1" customWidth="1"/>
    <col min="16" max="16" width="12" style="31" customWidth="1"/>
    <col min="17" max="17" width="9.85546875" style="31" customWidth="1"/>
    <col min="18" max="18" width="9.5703125" style="31" customWidth="1"/>
    <col min="19" max="19" width="9.42578125" style="31" customWidth="1"/>
    <col min="20" max="20" width="10.85546875" style="31" customWidth="1"/>
    <col min="21" max="21" width="12.85546875" style="31" customWidth="1"/>
    <col min="22" max="22" width="15.28515625" style="31" customWidth="1"/>
    <col min="23" max="23" width="14.85546875" style="31" customWidth="1"/>
    <col min="24" max="24" width="11.28515625" style="31" customWidth="1"/>
    <col min="25" max="25" width="11.5703125" style="31" customWidth="1"/>
    <col min="26" max="26" width="9.5703125" style="31" customWidth="1"/>
    <col min="27" max="27" width="11" style="31" customWidth="1"/>
    <col min="28" max="28" width="12" style="31" customWidth="1"/>
    <col min="29" max="35" width="7.140625" style="31"/>
    <col min="36" max="36" width="8.140625" style="31" bestFit="1" customWidth="1"/>
    <col min="37" max="37" width="7.140625" style="31"/>
    <col min="38" max="38" width="14" style="31" customWidth="1"/>
    <col min="39" max="39" width="7.140625" style="31"/>
    <col min="40" max="40" width="12.85546875" style="31" customWidth="1"/>
    <col min="41" max="16384" width="9.140625" style="31"/>
  </cols>
  <sheetData>
    <row r="1" spans="1:26" ht="14.25" customHeight="1" x14ac:dyDescent="0.2">
      <c r="A1" s="426" t="s">
        <v>106</v>
      </c>
      <c r="B1" s="426"/>
      <c r="C1" s="426"/>
      <c r="D1" s="426"/>
      <c r="E1" s="426"/>
      <c r="F1" s="426"/>
      <c r="G1" s="426"/>
      <c r="H1" s="426"/>
      <c r="I1" s="426"/>
      <c r="J1" s="426"/>
      <c r="K1" s="426"/>
      <c r="L1" s="426"/>
      <c r="M1" s="426"/>
      <c r="N1" s="426"/>
      <c r="O1" s="426"/>
      <c r="P1" s="426"/>
      <c r="Q1" s="426"/>
      <c r="R1" s="426"/>
      <c r="S1" s="426"/>
      <c r="T1" s="426"/>
      <c r="U1" s="426"/>
      <c r="V1" s="208"/>
      <c r="W1" s="205"/>
      <c r="X1" s="209"/>
      <c r="Y1" s="210"/>
    </row>
    <row r="2" spans="1:26" ht="20.25" customHeight="1" x14ac:dyDescent="0.2">
      <c r="A2" s="427" t="s">
        <v>203</v>
      </c>
      <c r="B2" s="427"/>
      <c r="C2" s="427"/>
      <c r="D2" s="427"/>
      <c r="E2" s="427"/>
      <c r="F2" s="427"/>
      <c r="G2" s="427"/>
      <c r="H2" s="427"/>
      <c r="I2" s="427"/>
      <c r="J2" s="427"/>
      <c r="K2" s="427"/>
      <c r="L2" s="427"/>
      <c r="M2" s="427"/>
      <c r="N2" s="427"/>
      <c r="O2" s="427"/>
      <c r="P2" s="427"/>
      <c r="Q2" s="427"/>
      <c r="R2" s="427"/>
      <c r="S2" s="427"/>
      <c r="T2" s="427"/>
      <c r="U2" s="427"/>
      <c r="V2" s="25" t="s">
        <v>66</v>
      </c>
      <c r="W2" s="206"/>
      <c r="X2" s="209"/>
      <c r="Y2" s="210"/>
    </row>
    <row r="3" spans="1:26" ht="18" x14ac:dyDescent="0.2">
      <c r="A3" s="441" t="s">
        <v>239</v>
      </c>
      <c r="B3" s="441"/>
      <c r="C3" s="441"/>
      <c r="D3" s="441"/>
      <c r="E3" s="441"/>
      <c r="F3" s="441"/>
      <c r="G3" s="441"/>
      <c r="H3" s="441"/>
      <c r="I3" s="441"/>
      <c r="J3" s="441"/>
      <c r="K3" s="441"/>
      <c r="L3" s="441"/>
      <c r="M3" s="441"/>
      <c r="N3" s="333" t="s">
        <v>229</v>
      </c>
      <c r="O3" s="333"/>
      <c r="P3" s="333"/>
      <c r="Q3" s="333"/>
      <c r="R3" s="333"/>
      <c r="S3" s="333"/>
      <c r="T3" s="333"/>
      <c r="U3" s="333"/>
      <c r="V3" s="25"/>
      <c r="W3" s="207"/>
      <c r="X3" s="210"/>
      <c r="Y3" s="210"/>
    </row>
    <row r="4" spans="1:26" s="38" customFormat="1" ht="18" x14ac:dyDescent="0.2">
      <c r="A4" s="307"/>
      <c r="B4" s="410"/>
      <c r="C4" s="382"/>
      <c r="D4" s="382"/>
      <c r="E4" s="382"/>
      <c r="F4" s="382"/>
      <c r="G4" s="382"/>
      <c r="H4" s="144"/>
      <c r="I4" s="307"/>
      <c r="J4" s="307"/>
      <c r="K4" s="307"/>
      <c r="L4" s="307"/>
      <c r="M4" s="307"/>
      <c r="N4" s="307"/>
      <c r="O4" s="307"/>
      <c r="P4" s="307"/>
      <c r="Q4" s="307"/>
      <c r="R4" s="307"/>
      <c r="S4" s="307"/>
      <c r="T4" s="307"/>
      <c r="U4" s="307"/>
      <c r="V4" s="298"/>
      <c r="W4" s="299"/>
      <c r="X4" s="300"/>
      <c r="Y4" s="209"/>
    </row>
    <row r="5" spans="1:26" s="51" customFormat="1" ht="51" customHeight="1" x14ac:dyDescent="0.2">
      <c r="A5" s="460" t="s">
        <v>63</v>
      </c>
      <c r="B5" s="442"/>
      <c r="C5" s="442"/>
      <c r="D5" s="442"/>
      <c r="E5" s="442"/>
      <c r="F5" s="442"/>
      <c r="G5" s="442"/>
      <c r="H5" s="438" t="s">
        <v>121</v>
      </c>
      <c r="I5" s="439"/>
      <c r="J5" s="440"/>
      <c r="K5" s="434" t="s">
        <v>181</v>
      </c>
      <c r="L5" s="435"/>
      <c r="M5" s="434" t="s">
        <v>181</v>
      </c>
      <c r="N5" s="435"/>
      <c r="O5" s="306" t="s">
        <v>64</v>
      </c>
      <c r="P5" s="448" t="s">
        <v>124</v>
      </c>
      <c r="Q5" s="449"/>
      <c r="R5" s="449"/>
      <c r="S5" s="450"/>
      <c r="T5" s="434" t="s">
        <v>231</v>
      </c>
      <c r="U5" s="435"/>
      <c r="V5" s="463" t="s">
        <v>218</v>
      </c>
      <c r="W5" s="338" t="s">
        <v>1</v>
      </c>
      <c r="X5" s="211" t="s">
        <v>2</v>
      </c>
      <c r="Y5" s="459" t="s">
        <v>232</v>
      </c>
    </row>
    <row r="6" spans="1:26" ht="31.5" customHeight="1" x14ac:dyDescent="0.2">
      <c r="A6" s="461"/>
      <c r="B6" s="443"/>
      <c r="C6" s="443"/>
      <c r="D6" s="443"/>
      <c r="E6" s="443"/>
      <c r="F6" s="443"/>
      <c r="G6" s="443"/>
      <c r="H6" s="428" t="s">
        <v>230</v>
      </c>
      <c r="I6" s="430" t="s">
        <v>122</v>
      </c>
      <c r="J6" s="446">
        <v>2023</v>
      </c>
      <c r="K6" s="457" t="s">
        <v>183</v>
      </c>
      <c r="L6" s="458"/>
      <c r="M6" s="457" t="s">
        <v>183</v>
      </c>
      <c r="N6" s="458"/>
      <c r="O6" s="40" t="s">
        <v>65</v>
      </c>
      <c r="P6" s="432">
        <v>2024</v>
      </c>
      <c r="Q6" s="430" t="s">
        <v>182</v>
      </c>
      <c r="R6" s="432" t="s">
        <v>228</v>
      </c>
      <c r="S6" s="446" t="s">
        <v>223</v>
      </c>
      <c r="T6" s="436" t="s">
        <v>120</v>
      </c>
      <c r="U6" s="466" t="s">
        <v>123</v>
      </c>
      <c r="V6" s="464"/>
      <c r="W6" s="339" t="s">
        <v>4</v>
      </c>
      <c r="X6" s="212" t="s">
        <v>5</v>
      </c>
      <c r="Y6" s="459"/>
    </row>
    <row r="7" spans="1:26" ht="46.5" customHeight="1" x14ac:dyDescent="0.2">
      <c r="A7" s="461"/>
      <c r="B7" s="384">
        <v>2</v>
      </c>
      <c r="C7" s="384">
        <v>3</v>
      </c>
      <c r="D7" s="384">
        <v>4</v>
      </c>
      <c r="E7" s="384">
        <v>9</v>
      </c>
      <c r="F7" s="384">
        <v>10</v>
      </c>
      <c r="G7" s="384">
        <v>11</v>
      </c>
      <c r="H7" s="429"/>
      <c r="I7" s="431"/>
      <c r="J7" s="447"/>
      <c r="K7" s="308">
        <v>2017</v>
      </c>
      <c r="L7" s="308">
        <v>2016</v>
      </c>
      <c r="M7" s="308" t="s">
        <v>237</v>
      </c>
      <c r="N7" s="308" t="s">
        <v>228</v>
      </c>
      <c r="O7" s="40" t="s">
        <v>69</v>
      </c>
      <c r="P7" s="433"/>
      <c r="Q7" s="431"/>
      <c r="R7" s="433"/>
      <c r="S7" s="447"/>
      <c r="T7" s="437"/>
      <c r="U7" s="467"/>
      <c r="V7" s="465"/>
      <c r="W7" s="339"/>
      <c r="X7" s="213" t="s">
        <v>223</v>
      </c>
      <c r="Y7" s="459"/>
    </row>
    <row r="8" spans="1:26" ht="27.75" customHeight="1" x14ac:dyDescent="0.2">
      <c r="A8" s="462"/>
      <c r="B8" s="264" t="s">
        <v>6</v>
      </c>
      <c r="C8" s="264" t="s">
        <v>6</v>
      </c>
      <c r="D8" s="264" t="s">
        <v>6</v>
      </c>
      <c r="E8" s="264" t="s">
        <v>6</v>
      </c>
      <c r="F8" s="264" t="s">
        <v>6</v>
      </c>
      <c r="G8" s="264" t="s">
        <v>6</v>
      </c>
      <c r="H8" s="91" t="s">
        <v>6</v>
      </c>
      <c r="I8" s="92" t="s">
        <v>6</v>
      </c>
      <c r="J8" s="91" t="s">
        <v>66</v>
      </c>
      <c r="K8" s="26" t="s">
        <v>7</v>
      </c>
      <c r="L8" s="26" t="s">
        <v>7</v>
      </c>
      <c r="M8" s="26" t="s">
        <v>7</v>
      </c>
      <c r="N8" s="26" t="s">
        <v>7</v>
      </c>
      <c r="O8" s="27" t="s">
        <v>5</v>
      </c>
      <c r="P8" s="454" t="s">
        <v>8</v>
      </c>
      <c r="Q8" s="455"/>
      <c r="R8" s="455"/>
      <c r="S8" s="456"/>
      <c r="T8" s="309" t="s">
        <v>6</v>
      </c>
      <c r="U8" s="309" t="s">
        <v>9</v>
      </c>
      <c r="V8" s="265" t="s">
        <v>6</v>
      </c>
      <c r="W8" s="92" t="s">
        <v>6</v>
      </c>
      <c r="X8" s="214" t="s">
        <v>7</v>
      </c>
      <c r="Y8" s="215" t="s">
        <v>6</v>
      </c>
    </row>
    <row r="9" spans="1:26" ht="15.75" x14ac:dyDescent="0.25">
      <c r="A9" s="60" t="s">
        <v>10</v>
      </c>
      <c r="B9" s="60">
        <v>52.37</v>
      </c>
      <c r="C9" s="60">
        <v>50.75</v>
      </c>
      <c r="D9" s="60">
        <v>51.57</v>
      </c>
      <c r="E9" s="92">
        <v>51.96</v>
      </c>
      <c r="F9" s="92">
        <v>53.4</v>
      </c>
      <c r="G9" s="92">
        <v>53.77</v>
      </c>
      <c r="H9" s="92">
        <v>55.639000000000003</v>
      </c>
      <c r="I9" s="340">
        <f>H9-W9</f>
        <v>1.8689999999999998</v>
      </c>
      <c r="J9" s="411">
        <v>47.73</v>
      </c>
      <c r="K9" s="303">
        <v>1461</v>
      </c>
      <c r="L9" s="303">
        <v>1426</v>
      </c>
      <c r="M9" s="329">
        <v>1895</v>
      </c>
      <c r="N9" s="329">
        <v>1876</v>
      </c>
      <c r="O9" s="224" t="e">
        <f>#REF!-#REF!</f>
        <v>#REF!</v>
      </c>
      <c r="P9" s="223">
        <f>H9/M9*1000</f>
        <v>29.360949868073881</v>
      </c>
      <c r="Q9" s="255">
        <f t="shared" ref="Q9:Q35" si="0">P9-(W9/M9*1000)</f>
        <v>0.9862796833773082</v>
      </c>
      <c r="R9" s="225">
        <f t="shared" ref="R9:R32" si="1">J9/N9*1000</f>
        <v>25.442430703624733</v>
      </c>
      <c r="S9" s="225">
        <f t="shared" ref="S9:S35" si="2">Y9/X9*1000</f>
        <v>26.148796498905909</v>
      </c>
      <c r="T9" s="225">
        <f t="shared" ref="T9:T31" si="3">H9-J9</f>
        <v>7.909000000000006</v>
      </c>
      <c r="U9" s="225">
        <f>P9-R9</f>
        <v>3.9185191644491475</v>
      </c>
      <c r="V9" s="226">
        <v>67.048000000000002</v>
      </c>
      <c r="W9" s="387">
        <v>53.77</v>
      </c>
      <c r="X9" s="251">
        <v>1828</v>
      </c>
      <c r="Y9" s="411">
        <v>47.8</v>
      </c>
      <c r="Z9" s="121"/>
    </row>
    <row r="10" spans="1:26" ht="15.75" x14ac:dyDescent="0.25">
      <c r="A10" s="60" t="s">
        <v>11</v>
      </c>
      <c r="B10" s="60">
        <v>2.0499999999999998</v>
      </c>
      <c r="C10" s="60">
        <v>2.0499999999999998</v>
      </c>
      <c r="D10" s="60">
        <v>2.0499999999999998</v>
      </c>
      <c r="E10" s="92">
        <v>2.08</v>
      </c>
      <c r="F10" s="92">
        <v>2.08</v>
      </c>
      <c r="G10" s="92">
        <v>2.08</v>
      </c>
      <c r="H10" s="92">
        <v>2.0299999999999998</v>
      </c>
      <c r="I10" s="340">
        <f>H10-W10</f>
        <v>-5.0000000000000266E-2</v>
      </c>
      <c r="J10" s="411">
        <v>2.56</v>
      </c>
      <c r="K10" s="304">
        <v>589</v>
      </c>
      <c r="L10" s="304">
        <v>646</v>
      </c>
      <c r="M10" s="329">
        <v>370</v>
      </c>
      <c r="N10" s="329">
        <v>412</v>
      </c>
      <c r="O10" s="224" t="e">
        <f>#REF!-#REF!</f>
        <v>#REF!</v>
      </c>
      <c r="P10" s="223">
        <f>H10/M10*1000</f>
        <v>5.486486486486486</v>
      </c>
      <c r="Q10" s="255">
        <f t="shared" si="0"/>
        <v>-0.13513513513513598</v>
      </c>
      <c r="R10" s="227">
        <f t="shared" si="1"/>
        <v>6.2135922330097095</v>
      </c>
      <c r="S10" s="227">
        <f t="shared" si="2"/>
        <v>8.0381471389645789</v>
      </c>
      <c r="T10" s="225">
        <f>H10-J10</f>
        <v>-0.53000000000000025</v>
      </c>
      <c r="U10" s="225">
        <f t="shared" ref="U10:U41" si="4">P10-R10</f>
        <v>-0.72710574652322357</v>
      </c>
      <c r="V10" s="226">
        <v>1.68</v>
      </c>
      <c r="W10" s="387">
        <v>2.08</v>
      </c>
      <c r="X10" s="251">
        <v>367</v>
      </c>
      <c r="Y10" s="411">
        <v>2.95</v>
      </c>
      <c r="Z10" s="121"/>
    </row>
    <row r="11" spans="1:26" ht="15.75" x14ac:dyDescent="0.25">
      <c r="A11" s="60" t="s">
        <v>12</v>
      </c>
      <c r="B11" s="60">
        <v>51.7</v>
      </c>
      <c r="C11" s="60">
        <v>51.1</v>
      </c>
      <c r="D11" s="60">
        <v>51.2</v>
      </c>
      <c r="E11" s="92">
        <v>53.84</v>
      </c>
      <c r="F11" s="92">
        <v>53.88</v>
      </c>
      <c r="G11" s="92">
        <v>53.72</v>
      </c>
      <c r="H11" s="92">
        <v>53.75</v>
      </c>
      <c r="I11" s="340">
        <f t="shared" ref="I11:I42" si="5">H11-W11</f>
        <v>3.0000000000001137E-2</v>
      </c>
      <c r="J11" s="411">
        <v>52.56</v>
      </c>
      <c r="K11" s="305">
        <v>3541</v>
      </c>
      <c r="L11" s="305">
        <v>3473</v>
      </c>
      <c r="M11" s="329">
        <v>3333</v>
      </c>
      <c r="N11" s="329">
        <v>3333</v>
      </c>
      <c r="O11" s="224" t="e">
        <f>#REF!-#REF!</f>
        <v>#REF!</v>
      </c>
      <c r="P11" s="223">
        <f t="shared" ref="P11:P41" si="6">H11/M11*1000</f>
        <v>16.126612661266126</v>
      </c>
      <c r="Q11" s="255">
        <f t="shared" si="0"/>
        <v>9.0009000900117542E-3</v>
      </c>
      <c r="R11" s="227">
        <f t="shared" si="1"/>
        <v>15.769576957695771</v>
      </c>
      <c r="S11" s="227">
        <f t="shared" si="2"/>
        <v>14.581458145814581</v>
      </c>
      <c r="T11" s="225">
        <f t="shared" si="3"/>
        <v>1.1899999999999977</v>
      </c>
      <c r="U11" s="225">
        <f t="shared" si="4"/>
        <v>0.35703570357035552</v>
      </c>
      <c r="V11" s="226">
        <v>63.35</v>
      </c>
      <c r="W11" s="387">
        <v>53.72</v>
      </c>
      <c r="X11" s="251">
        <v>3333</v>
      </c>
      <c r="Y11" s="411">
        <v>48.6</v>
      </c>
      <c r="Z11" s="121"/>
    </row>
    <row r="12" spans="1:26" ht="15.75" x14ac:dyDescent="0.25">
      <c r="A12" s="60" t="s">
        <v>43</v>
      </c>
      <c r="B12" s="92">
        <v>7.9</v>
      </c>
      <c r="C12" s="92">
        <v>7.7</v>
      </c>
      <c r="D12" s="92">
        <v>7</v>
      </c>
      <c r="E12" s="92">
        <v>8.48</v>
      </c>
      <c r="F12" s="92">
        <v>8.2100000000000009</v>
      </c>
      <c r="G12" s="92">
        <v>8.27</v>
      </c>
      <c r="H12" s="92">
        <v>8.41</v>
      </c>
      <c r="I12" s="340">
        <f t="shared" si="5"/>
        <v>0.14000000000000057</v>
      </c>
      <c r="J12" s="411">
        <v>9.51</v>
      </c>
      <c r="K12" s="305">
        <v>837</v>
      </c>
      <c r="L12" s="305">
        <v>808</v>
      </c>
      <c r="M12" s="329">
        <v>670</v>
      </c>
      <c r="N12" s="329">
        <v>728</v>
      </c>
      <c r="O12" s="224" t="e">
        <f>#REF!-#REF!</f>
        <v>#REF!</v>
      </c>
      <c r="P12" s="223">
        <f>H12/M12*1000</f>
        <v>12.55223880597015</v>
      </c>
      <c r="Q12" s="255">
        <f t="shared" si="0"/>
        <v>0.20895522388059895</v>
      </c>
      <c r="R12" s="227">
        <f t="shared" si="1"/>
        <v>13.063186813186812</v>
      </c>
      <c r="S12" s="227">
        <f t="shared" si="2"/>
        <v>13.154362416107384</v>
      </c>
      <c r="T12" s="225">
        <f t="shared" si="3"/>
        <v>-1.0999999999999996</v>
      </c>
      <c r="U12" s="225">
        <f t="shared" si="4"/>
        <v>-0.51094800721666189</v>
      </c>
      <c r="V12" s="226">
        <v>8.06</v>
      </c>
      <c r="W12" s="387">
        <v>8.27</v>
      </c>
      <c r="X12" s="251">
        <v>745</v>
      </c>
      <c r="Y12" s="411">
        <v>9.8000000000000007</v>
      </c>
      <c r="Z12" s="121"/>
    </row>
    <row r="13" spans="1:26" ht="15.75" x14ac:dyDescent="0.25">
      <c r="A13" s="60" t="s">
        <v>13</v>
      </c>
      <c r="B13" s="92">
        <v>4.38</v>
      </c>
      <c r="C13" s="92">
        <v>4.3899999999999997</v>
      </c>
      <c r="D13" s="92">
        <v>4.4000000000000004</v>
      </c>
      <c r="E13" s="92">
        <v>3.79</v>
      </c>
      <c r="F13" s="92">
        <v>3.8</v>
      </c>
      <c r="G13" s="92">
        <v>3.81</v>
      </c>
      <c r="H13" s="92">
        <v>3.81</v>
      </c>
      <c r="I13" s="340">
        <f t="shared" si="5"/>
        <v>0</v>
      </c>
      <c r="J13" s="411">
        <v>4.13</v>
      </c>
      <c r="K13" s="305">
        <v>385</v>
      </c>
      <c r="L13" s="305">
        <v>385</v>
      </c>
      <c r="M13" s="329">
        <v>328</v>
      </c>
      <c r="N13" s="329">
        <v>379</v>
      </c>
      <c r="O13" s="224" t="e">
        <f>#REF!-#REF!</f>
        <v>#REF!</v>
      </c>
      <c r="P13" s="223">
        <f>H13/M13*1000</f>
        <v>11.615853658536585</v>
      </c>
      <c r="Q13" s="255">
        <f t="shared" si="0"/>
        <v>0</v>
      </c>
      <c r="R13" s="227">
        <f t="shared" si="1"/>
        <v>10.897097625329815</v>
      </c>
      <c r="S13" s="227">
        <f t="shared" si="2"/>
        <v>9.9206349206349209</v>
      </c>
      <c r="T13" s="225">
        <f t="shared" si="3"/>
        <v>-0.31999999999999984</v>
      </c>
      <c r="U13" s="225">
        <f t="shared" si="4"/>
        <v>0.71875603320676973</v>
      </c>
      <c r="V13" s="226">
        <v>3.21</v>
      </c>
      <c r="W13" s="387">
        <v>3.81</v>
      </c>
      <c r="X13" s="251">
        <v>378</v>
      </c>
      <c r="Y13" s="411">
        <v>3.75</v>
      </c>
      <c r="Z13" s="121"/>
    </row>
    <row r="14" spans="1:26" ht="17.25" customHeight="1" x14ac:dyDescent="0.25">
      <c r="A14" s="60" t="s">
        <v>14</v>
      </c>
      <c r="B14" s="92">
        <v>0.37</v>
      </c>
      <c r="C14" s="92">
        <v>0.37</v>
      </c>
      <c r="D14" s="92">
        <v>0.37</v>
      </c>
      <c r="E14" s="92">
        <v>0.36</v>
      </c>
      <c r="F14" s="92">
        <v>0.36</v>
      </c>
      <c r="G14" s="92">
        <v>0.36</v>
      </c>
      <c r="H14" s="92">
        <v>0.36</v>
      </c>
      <c r="I14" s="340">
        <f t="shared" si="5"/>
        <v>0</v>
      </c>
      <c r="J14" s="411">
        <v>0.82</v>
      </c>
      <c r="K14" s="304">
        <v>183</v>
      </c>
      <c r="L14" s="304">
        <v>536</v>
      </c>
      <c r="M14" s="329">
        <v>62</v>
      </c>
      <c r="N14" s="329">
        <v>59</v>
      </c>
      <c r="O14" s="224" t="e">
        <f>#REF!-#REF!</f>
        <v>#REF!</v>
      </c>
      <c r="P14" s="223">
        <f t="shared" si="6"/>
        <v>5.8064516129032251</v>
      </c>
      <c r="Q14" s="255">
        <f>P14-(W14/M14*1000)</f>
        <v>0</v>
      </c>
      <c r="R14" s="227">
        <f t="shared" si="1"/>
        <v>13.898305084745763</v>
      </c>
      <c r="S14" s="227">
        <f t="shared" si="2"/>
        <v>10.526315789473683</v>
      </c>
      <c r="T14" s="225">
        <f t="shared" si="3"/>
        <v>-0.45999999999999996</v>
      </c>
      <c r="U14" s="225">
        <f t="shared" si="4"/>
        <v>-8.091853471842537</v>
      </c>
      <c r="V14" s="226">
        <v>0.32</v>
      </c>
      <c r="W14" s="387">
        <v>0.36</v>
      </c>
      <c r="X14" s="251">
        <v>57</v>
      </c>
      <c r="Y14" s="411">
        <v>0.6</v>
      </c>
      <c r="Z14" s="121"/>
    </row>
    <row r="15" spans="1:26" ht="15.75" x14ac:dyDescent="0.25">
      <c r="A15" s="60" t="s">
        <v>15</v>
      </c>
      <c r="B15" s="92">
        <v>14.6</v>
      </c>
      <c r="C15" s="92">
        <v>14.6</v>
      </c>
      <c r="D15" s="92">
        <v>14.4</v>
      </c>
      <c r="E15" s="92">
        <v>15.71</v>
      </c>
      <c r="F15" s="92">
        <v>15.6</v>
      </c>
      <c r="G15" s="92">
        <v>15.6</v>
      </c>
      <c r="H15" s="92">
        <v>15.61</v>
      </c>
      <c r="I15" s="340">
        <f t="shared" si="5"/>
        <v>9.9999999999997868E-3</v>
      </c>
      <c r="J15" s="411">
        <v>14.89</v>
      </c>
      <c r="K15" s="303">
        <v>1104</v>
      </c>
      <c r="L15" s="303">
        <v>1339</v>
      </c>
      <c r="M15" s="329">
        <v>1017</v>
      </c>
      <c r="N15" s="329">
        <v>1015</v>
      </c>
      <c r="O15" s="224" t="e">
        <f>#REF!-#REF!</f>
        <v>#REF!</v>
      </c>
      <c r="P15" s="223">
        <f t="shared" si="6"/>
        <v>15.349065880039332</v>
      </c>
      <c r="Q15" s="255">
        <f t="shared" si="0"/>
        <v>9.8328416912494276E-3</v>
      </c>
      <c r="R15" s="227">
        <f t="shared" si="1"/>
        <v>14.669950738916258</v>
      </c>
      <c r="S15" s="227">
        <f t="shared" si="2"/>
        <v>12.562313060817548</v>
      </c>
      <c r="T15" s="225">
        <f t="shared" si="3"/>
        <v>0.71999999999999886</v>
      </c>
      <c r="U15" s="225">
        <f t="shared" si="4"/>
        <v>0.67911514112307358</v>
      </c>
      <c r="V15" s="226">
        <v>12.44</v>
      </c>
      <c r="W15" s="387">
        <v>15.6</v>
      </c>
      <c r="X15" s="251">
        <v>1003</v>
      </c>
      <c r="Y15" s="411">
        <v>12.6</v>
      </c>
      <c r="Z15" s="121"/>
    </row>
    <row r="16" spans="1:26" ht="15.75" customHeight="1" x14ac:dyDescent="0.25">
      <c r="A16" s="60" t="s">
        <v>16</v>
      </c>
      <c r="B16" s="92">
        <v>18.600000000000001</v>
      </c>
      <c r="C16" s="92">
        <v>18.100000000000001</v>
      </c>
      <c r="D16" s="92">
        <v>18.600000000000001</v>
      </c>
      <c r="E16" s="92">
        <v>21.2</v>
      </c>
      <c r="F16" s="92">
        <v>21</v>
      </c>
      <c r="G16" s="92">
        <v>21.5</v>
      </c>
      <c r="H16" s="92">
        <v>21.2</v>
      </c>
      <c r="I16" s="340">
        <f t="shared" si="5"/>
        <v>-0.30000000000000071</v>
      </c>
      <c r="J16" s="411">
        <v>21.85</v>
      </c>
      <c r="K16" s="305">
        <v>1692</v>
      </c>
      <c r="L16" s="305">
        <v>1840</v>
      </c>
      <c r="M16" s="329">
        <v>1714</v>
      </c>
      <c r="N16" s="329">
        <v>1309</v>
      </c>
      <c r="O16" s="224" t="e">
        <f>#REF!-#REF!</f>
        <v>#REF!</v>
      </c>
      <c r="P16" s="223">
        <f t="shared" si="6"/>
        <v>12.368728121353557</v>
      </c>
      <c r="Q16" s="255">
        <f t="shared" si="0"/>
        <v>-0.17502917152858899</v>
      </c>
      <c r="R16" s="227">
        <f t="shared" si="1"/>
        <v>16.692131398013753</v>
      </c>
      <c r="S16" s="227">
        <f t="shared" si="2"/>
        <v>15.971675845790717</v>
      </c>
      <c r="T16" s="225">
        <f t="shared" si="3"/>
        <v>-0.65000000000000213</v>
      </c>
      <c r="U16" s="225">
        <f t="shared" si="4"/>
        <v>-4.323403276660196</v>
      </c>
      <c r="V16" s="226">
        <v>22.4</v>
      </c>
      <c r="W16" s="387">
        <v>21.5</v>
      </c>
      <c r="X16" s="251">
        <v>1271</v>
      </c>
      <c r="Y16" s="411">
        <v>20.3</v>
      </c>
      <c r="Z16" s="121"/>
    </row>
    <row r="17" spans="1:32" ht="15.75" x14ac:dyDescent="0.25">
      <c r="A17" s="60" t="s">
        <v>17</v>
      </c>
      <c r="B17" s="92">
        <v>0.74</v>
      </c>
      <c r="C17" s="92">
        <v>0.74</v>
      </c>
      <c r="D17" s="92">
        <v>0.74</v>
      </c>
      <c r="E17" s="92">
        <v>0.72</v>
      </c>
      <c r="F17" s="92">
        <v>0.72</v>
      </c>
      <c r="G17" s="92">
        <v>0.72</v>
      </c>
      <c r="H17" s="92">
        <v>0.72</v>
      </c>
      <c r="I17" s="340">
        <f t="shared" si="5"/>
        <v>0</v>
      </c>
      <c r="J17" s="411">
        <v>1.02</v>
      </c>
      <c r="K17" s="301">
        <v>432</v>
      </c>
      <c r="L17" s="301">
        <v>422</v>
      </c>
      <c r="M17" s="329">
        <v>152</v>
      </c>
      <c r="N17" s="329">
        <v>186</v>
      </c>
      <c r="O17" s="224" t="e">
        <f>#REF!-#REF!</f>
        <v>#REF!</v>
      </c>
      <c r="P17" s="223">
        <f t="shared" si="6"/>
        <v>4.7368421052631575</v>
      </c>
      <c r="Q17" s="255">
        <f t="shared" si="0"/>
        <v>0</v>
      </c>
      <c r="R17" s="227">
        <f t="shared" si="1"/>
        <v>5.4838709677419351</v>
      </c>
      <c r="S17" s="227">
        <f t="shared" si="2"/>
        <v>5.3763440860215059</v>
      </c>
      <c r="T17" s="225">
        <f t="shared" si="3"/>
        <v>-0.30000000000000004</v>
      </c>
      <c r="U17" s="225">
        <f t="shared" si="4"/>
        <v>-0.74702886247877753</v>
      </c>
      <c r="V17" s="226">
        <v>6.3</v>
      </c>
      <c r="W17" s="387">
        <v>0.72</v>
      </c>
      <c r="X17" s="251">
        <v>186</v>
      </c>
      <c r="Y17" s="411">
        <v>1</v>
      </c>
      <c r="Z17" s="121"/>
    </row>
    <row r="18" spans="1:32" ht="15.75" x14ac:dyDescent="0.25">
      <c r="A18" s="60" t="s">
        <v>18</v>
      </c>
      <c r="B18" s="92">
        <v>1.21</v>
      </c>
      <c r="C18" s="92">
        <v>1.21</v>
      </c>
      <c r="D18" s="92">
        <v>1.21</v>
      </c>
      <c r="E18" s="92">
        <v>1.1399999999999999</v>
      </c>
      <c r="F18" s="92">
        <v>1.1299999999999999</v>
      </c>
      <c r="G18" s="92">
        <v>1.1399999999999999</v>
      </c>
      <c r="H18" s="92">
        <v>1.1399999999999999</v>
      </c>
      <c r="I18" s="340">
        <f t="shared" si="5"/>
        <v>0</v>
      </c>
      <c r="J18" s="411">
        <v>7.69</v>
      </c>
      <c r="K18" s="302">
        <v>699</v>
      </c>
      <c r="L18" s="302">
        <v>647</v>
      </c>
      <c r="M18" s="329">
        <v>226</v>
      </c>
      <c r="N18" s="329">
        <v>833</v>
      </c>
      <c r="O18" s="224" t="e">
        <f>#REF!-#REF!</f>
        <v>#REF!</v>
      </c>
      <c r="P18" s="223">
        <f t="shared" si="6"/>
        <v>5.0442477876106189</v>
      </c>
      <c r="Q18" s="255">
        <f t="shared" si="0"/>
        <v>0</v>
      </c>
      <c r="R18" s="227">
        <f t="shared" si="1"/>
        <v>9.2316926770708303</v>
      </c>
      <c r="S18" s="227">
        <f t="shared" si="2"/>
        <v>7.6923076923076916</v>
      </c>
      <c r="T18" s="225">
        <f t="shared" si="3"/>
        <v>-6.5500000000000007</v>
      </c>
      <c r="U18" s="225">
        <f t="shared" si="4"/>
        <v>-4.1874448894602114</v>
      </c>
      <c r="V18" s="226">
        <v>1.1399999999999999</v>
      </c>
      <c r="W18" s="387">
        <v>1.1399999999999999</v>
      </c>
      <c r="X18" s="251">
        <v>819</v>
      </c>
      <c r="Y18" s="411">
        <v>6.3</v>
      </c>
      <c r="Z18" s="121"/>
    </row>
    <row r="19" spans="1:32" ht="15.75" x14ac:dyDescent="0.25">
      <c r="A19" s="60" t="s">
        <v>19</v>
      </c>
      <c r="B19" s="92">
        <v>0.5</v>
      </c>
      <c r="C19" s="92">
        <v>0.5</v>
      </c>
      <c r="D19" s="92">
        <v>0.5</v>
      </c>
      <c r="E19" s="92">
        <v>0.57799999999999996</v>
      </c>
      <c r="F19" s="92">
        <v>0.59299999999999997</v>
      </c>
      <c r="G19" s="92">
        <v>0.59099999999999997</v>
      </c>
      <c r="H19" s="92">
        <v>0.59699999999999998</v>
      </c>
      <c r="I19" s="340">
        <f t="shared" si="5"/>
        <v>6.0000000000000053E-3</v>
      </c>
      <c r="J19" s="411">
        <v>0.9</v>
      </c>
      <c r="K19" s="302">
        <v>260</v>
      </c>
      <c r="L19" s="302">
        <v>314</v>
      </c>
      <c r="M19" s="329">
        <v>104</v>
      </c>
      <c r="N19" s="329">
        <v>150</v>
      </c>
      <c r="O19" s="224" t="e">
        <f>#REF!-#REF!</f>
        <v>#REF!</v>
      </c>
      <c r="P19" s="223">
        <f t="shared" si="6"/>
        <v>5.740384615384615</v>
      </c>
      <c r="Q19" s="255">
        <f t="shared" si="0"/>
        <v>5.7692307692308376E-2</v>
      </c>
      <c r="R19" s="227">
        <f t="shared" si="1"/>
        <v>6</v>
      </c>
      <c r="S19" s="227">
        <f t="shared" si="2"/>
        <v>8</v>
      </c>
      <c r="T19" s="225">
        <f t="shared" si="3"/>
        <v>-0.30300000000000005</v>
      </c>
      <c r="U19" s="225">
        <f t="shared" si="4"/>
        <v>-0.25961538461538503</v>
      </c>
      <c r="V19" s="226">
        <v>0.503</v>
      </c>
      <c r="W19" s="387">
        <v>0.59099999999999997</v>
      </c>
      <c r="X19" s="251">
        <v>150</v>
      </c>
      <c r="Y19" s="411">
        <v>1.2</v>
      </c>
      <c r="Z19" s="121"/>
    </row>
    <row r="20" spans="1:32" ht="15.75" x14ac:dyDescent="0.25">
      <c r="A20" s="60" t="s">
        <v>20</v>
      </c>
      <c r="B20" s="92">
        <v>2.7</v>
      </c>
      <c r="C20" s="92">
        <v>2.7</v>
      </c>
      <c r="D20" s="92">
        <v>2.7</v>
      </c>
      <c r="E20" s="92">
        <v>2.6</v>
      </c>
      <c r="F20" s="92">
        <v>2.6</v>
      </c>
      <c r="G20" s="92">
        <v>2.6</v>
      </c>
      <c r="H20" s="92">
        <v>2.6</v>
      </c>
      <c r="I20" s="340">
        <f t="shared" si="5"/>
        <v>0</v>
      </c>
      <c r="J20" s="411">
        <v>4.62</v>
      </c>
      <c r="K20" s="303">
        <v>1143</v>
      </c>
      <c r="L20" s="303">
        <v>1110</v>
      </c>
      <c r="M20" s="329">
        <v>313</v>
      </c>
      <c r="N20" s="329">
        <v>995</v>
      </c>
      <c r="O20" s="224" t="e">
        <f>#REF!-#REF!</f>
        <v>#REF!</v>
      </c>
      <c r="P20" s="223">
        <f t="shared" si="6"/>
        <v>8.3067092651757193</v>
      </c>
      <c r="Q20" s="255">
        <f t="shared" si="0"/>
        <v>0</v>
      </c>
      <c r="R20" s="227">
        <f t="shared" si="1"/>
        <v>4.6432160804020102</v>
      </c>
      <c r="S20" s="227">
        <f t="shared" si="2"/>
        <v>5.0320219579139982</v>
      </c>
      <c r="T20" s="225">
        <f t="shared" si="3"/>
        <v>-2.02</v>
      </c>
      <c r="U20" s="225">
        <f>P20-R20</f>
        <v>3.6634931847737091</v>
      </c>
      <c r="V20" s="226">
        <v>2.85</v>
      </c>
      <c r="W20" s="387">
        <v>2.6</v>
      </c>
      <c r="X20" s="251">
        <v>1093</v>
      </c>
      <c r="Y20" s="411">
        <v>5.5</v>
      </c>
      <c r="Z20" s="121"/>
    </row>
    <row r="21" spans="1:32" ht="15.75" x14ac:dyDescent="0.25">
      <c r="A21" s="60" t="s">
        <v>21</v>
      </c>
      <c r="B21" s="92">
        <v>0.82</v>
      </c>
      <c r="C21" s="92">
        <v>0.82</v>
      </c>
      <c r="D21" s="92">
        <v>0.82</v>
      </c>
      <c r="E21" s="92">
        <v>0.83</v>
      </c>
      <c r="F21" s="92">
        <v>0.83</v>
      </c>
      <c r="G21" s="92">
        <v>0.83</v>
      </c>
      <c r="H21" s="92">
        <v>0.83</v>
      </c>
      <c r="I21" s="340">
        <f t="shared" si="5"/>
        <v>0</v>
      </c>
      <c r="J21" s="411">
        <v>6.33</v>
      </c>
      <c r="K21" s="303">
        <v>748</v>
      </c>
      <c r="L21" s="303">
        <v>784</v>
      </c>
      <c r="M21" s="329">
        <v>127</v>
      </c>
      <c r="N21" s="329">
        <v>527</v>
      </c>
      <c r="O21" s="224" t="e">
        <f>#REF!-#REF!</f>
        <v>#REF!</v>
      </c>
      <c r="P21" s="223">
        <f t="shared" si="6"/>
        <v>6.5354330708661417</v>
      </c>
      <c r="Q21" s="255">
        <f t="shared" si="0"/>
        <v>0</v>
      </c>
      <c r="R21" s="227">
        <f t="shared" si="1"/>
        <v>12.011385199240987</v>
      </c>
      <c r="S21" s="227">
        <f t="shared" si="2"/>
        <v>16.375545851528383</v>
      </c>
      <c r="T21" s="225">
        <f t="shared" si="3"/>
        <v>-5.5</v>
      </c>
      <c r="U21" s="225">
        <f t="shared" si="4"/>
        <v>-5.4759521283748454</v>
      </c>
      <c r="V21" s="226">
        <v>0.92</v>
      </c>
      <c r="W21" s="387">
        <v>0.83</v>
      </c>
      <c r="X21" s="251">
        <v>458</v>
      </c>
      <c r="Y21" s="411">
        <v>7.5</v>
      </c>
      <c r="Z21" s="121"/>
    </row>
    <row r="22" spans="1:32" ht="15.75" x14ac:dyDescent="0.25">
      <c r="A22" s="60" t="s">
        <v>22</v>
      </c>
      <c r="B22" s="92">
        <v>0.2</v>
      </c>
      <c r="C22" s="92">
        <v>0.2</v>
      </c>
      <c r="D22" s="92">
        <v>0.2</v>
      </c>
      <c r="E22" s="92">
        <v>0.2</v>
      </c>
      <c r="F22" s="92">
        <v>0.2</v>
      </c>
      <c r="G22" s="92">
        <v>0.2</v>
      </c>
      <c r="H22" s="92">
        <v>0.2</v>
      </c>
      <c r="I22" s="340">
        <f t="shared" si="5"/>
        <v>0</v>
      </c>
      <c r="J22" s="411">
        <v>0.2</v>
      </c>
      <c r="K22" s="301">
        <v>321</v>
      </c>
      <c r="L22" s="301">
        <v>311</v>
      </c>
      <c r="M22" s="329">
        <v>34</v>
      </c>
      <c r="N22" s="329">
        <v>39</v>
      </c>
      <c r="O22" s="224" t="e">
        <f>#REF!-#REF!</f>
        <v>#REF!</v>
      </c>
      <c r="P22" s="223">
        <f t="shared" si="6"/>
        <v>5.8823529411764701</v>
      </c>
      <c r="Q22" s="255">
        <f t="shared" si="0"/>
        <v>0</v>
      </c>
      <c r="R22" s="227">
        <f t="shared" si="1"/>
        <v>5.1282051282051286</v>
      </c>
      <c r="S22" s="227">
        <f t="shared" si="2"/>
        <v>11.111111111111111</v>
      </c>
      <c r="T22" s="225">
        <f t="shared" si="3"/>
        <v>0</v>
      </c>
      <c r="U22" s="225">
        <f t="shared" si="4"/>
        <v>0.75414781297134148</v>
      </c>
      <c r="V22" s="226">
        <v>0.1</v>
      </c>
      <c r="W22" s="387">
        <v>0.2</v>
      </c>
      <c r="X22" s="251">
        <v>27</v>
      </c>
      <c r="Y22" s="411">
        <v>0.3</v>
      </c>
      <c r="Z22" s="121"/>
    </row>
    <row r="23" spans="1:32" s="149" customFormat="1" ht="15.75" x14ac:dyDescent="0.25">
      <c r="A23" s="60" t="s">
        <v>23</v>
      </c>
      <c r="B23" s="92">
        <v>201</v>
      </c>
      <c r="C23" s="92">
        <v>200.7</v>
      </c>
      <c r="D23" s="92">
        <v>200</v>
      </c>
      <c r="E23" s="92">
        <v>206.4</v>
      </c>
      <c r="F23" s="92">
        <v>206.8</v>
      </c>
      <c r="G23" s="92">
        <v>207.1</v>
      </c>
      <c r="H23" s="92">
        <v>207.4</v>
      </c>
      <c r="I23" s="340">
        <f t="shared" si="5"/>
        <v>0.30000000000001137</v>
      </c>
      <c r="J23" s="411">
        <v>212.54</v>
      </c>
      <c r="K23" s="341">
        <v>9713</v>
      </c>
      <c r="L23" s="341">
        <v>9523</v>
      </c>
      <c r="M23" s="342">
        <v>10487</v>
      </c>
      <c r="N23" s="342">
        <v>10706</v>
      </c>
      <c r="O23" s="343" t="e">
        <f>#REF!-#REF!</f>
        <v>#REF!</v>
      </c>
      <c r="P23" s="344">
        <f t="shared" si="6"/>
        <v>19.77686659673882</v>
      </c>
      <c r="Q23" s="345">
        <f t="shared" si="0"/>
        <v>2.8606846571946676E-2</v>
      </c>
      <c r="R23" s="346">
        <f t="shared" si="1"/>
        <v>19.852419204184567</v>
      </c>
      <c r="S23" s="346">
        <f t="shared" si="2"/>
        <v>18.878223226049311</v>
      </c>
      <c r="T23" s="347">
        <f t="shared" si="3"/>
        <v>-5.1399999999999864</v>
      </c>
      <c r="U23" s="347">
        <f t="shared" si="4"/>
        <v>-7.55526074457471E-2</v>
      </c>
      <c r="V23" s="226">
        <v>238.5</v>
      </c>
      <c r="W23" s="387">
        <v>207.1</v>
      </c>
      <c r="X23" s="342">
        <v>10626</v>
      </c>
      <c r="Y23" s="411">
        <v>200.6</v>
      </c>
      <c r="Z23" s="348"/>
    </row>
    <row r="24" spans="1:32" s="149" customFormat="1" ht="15.75" x14ac:dyDescent="0.25">
      <c r="A24" s="60" t="s">
        <v>24</v>
      </c>
      <c r="B24" s="92">
        <v>0</v>
      </c>
      <c r="C24" s="92">
        <v>0</v>
      </c>
      <c r="D24" s="92">
        <v>0</v>
      </c>
      <c r="E24" s="92">
        <v>0</v>
      </c>
      <c r="F24" s="92">
        <v>0</v>
      </c>
      <c r="G24" s="92">
        <v>0</v>
      </c>
      <c r="H24" s="92">
        <v>0</v>
      </c>
      <c r="I24" s="340">
        <f t="shared" si="5"/>
        <v>0</v>
      </c>
      <c r="J24" s="411">
        <v>0</v>
      </c>
      <c r="K24" s="341">
        <v>604</v>
      </c>
      <c r="L24" s="341">
        <v>635</v>
      </c>
      <c r="M24" s="342">
        <v>0</v>
      </c>
      <c r="N24" s="342">
        <v>0</v>
      </c>
      <c r="O24" s="343" t="e">
        <f>#REF!-#REF!</f>
        <v>#REF!</v>
      </c>
      <c r="P24" s="344">
        <v>0</v>
      </c>
      <c r="Q24" s="345">
        <v>0</v>
      </c>
      <c r="R24" s="346">
        <v>0</v>
      </c>
      <c r="S24" s="346">
        <v>0</v>
      </c>
      <c r="T24" s="347">
        <f t="shared" si="3"/>
        <v>0</v>
      </c>
      <c r="U24" s="347">
        <f t="shared" si="4"/>
        <v>0</v>
      </c>
      <c r="V24" s="226">
        <v>0</v>
      </c>
      <c r="W24" s="387">
        <v>0</v>
      </c>
      <c r="X24" s="342">
        <v>0</v>
      </c>
      <c r="Y24" s="411">
        <v>0</v>
      </c>
      <c r="Z24" s="348"/>
    </row>
    <row r="25" spans="1:32" ht="15.75" x14ac:dyDescent="0.25">
      <c r="A25" s="60" t="s">
        <v>44</v>
      </c>
      <c r="B25" s="92">
        <v>102.3</v>
      </c>
      <c r="C25" s="92">
        <v>102.9</v>
      </c>
      <c r="D25" s="92">
        <v>103</v>
      </c>
      <c r="E25" s="92">
        <v>105.4</v>
      </c>
      <c r="F25" s="92">
        <v>105.6</v>
      </c>
      <c r="G25" s="92">
        <v>105.7</v>
      </c>
      <c r="H25" s="92">
        <v>105.9</v>
      </c>
      <c r="I25" s="268">
        <f t="shared" si="5"/>
        <v>0.20000000000000284</v>
      </c>
      <c r="J25" s="411">
        <v>101.3</v>
      </c>
      <c r="K25" s="302">
        <v>4094</v>
      </c>
      <c r="L25" s="302">
        <v>3933</v>
      </c>
      <c r="M25" s="329">
        <v>4299</v>
      </c>
      <c r="N25" s="329">
        <v>4299</v>
      </c>
      <c r="O25" s="224" t="e">
        <f>#REF!-#REF!</f>
        <v>#REF!</v>
      </c>
      <c r="P25" s="223">
        <f t="shared" si="6"/>
        <v>24.633635729239362</v>
      </c>
      <c r="Q25" s="255">
        <f>P25-(W25/M25*1000)</f>
        <v>4.6522447080722173E-2</v>
      </c>
      <c r="R25" s="227">
        <f t="shared" si="1"/>
        <v>23.56361944638288</v>
      </c>
      <c r="S25" s="227">
        <f t="shared" si="2"/>
        <v>19.465081723625559</v>
      </c>
      <c r="T25" s="225">
        <f t="shared" si="3"/>
        <v>4.6000000000000085</v>
      </c>
      <c r="U25" s="225">
        <f t="shared" si="4"/>
        <v>1.0700162828564821</v>
      </c>
      <c r="V25" s="226">
        <v>111.1</v>
      </c>
      <c r="W25" s="387">
        <v>105.7</v>
      </c>
      <c r="X25" s="251">
        <v>4038</v>
      </c>
      <c r="Y25" s="411">
        <v>78.599999999999994</v>
      </c>
      <c r="Z25" s="121"/>
    </row>
    <row r="26" spans="1:32" ht="15.75" x14ac:dyDescent="0.25">
      <c r="A26" s="60" t="s">
        <v>25</v>
      </c>
      <c r="B26" s="92">
        <v>138.6</v>
      </c>
      <c r="C26" s="92">
        <v>138.24</v>
      </c>
      <c r="D26" s="92">
        <v>138.37</v>
      </c>
      <c r="E26" s="92">
        <v>151.27000000000001</v>
      </c>
      <c r="F26" s="92">
        <v>149.66999999999999</v>
      </c>
      <c r="G26" s="92">
        <v>150.91</v>
      </c>
      <c r="H26" s="92">
        <v>151.6</v>
      </c>
      <c r="I26" s="268">
        <f t="shared" si="5"/>
        <v>0.68999999999999773</v>
      </c>
      <c r="J26" s="411">
        <v>127.04</v>
      </c>
      <c r="K26" s="302">
        <v>7575</v>
      </c>
      <c r="L26" s="302">
        <v>7377</v>
      </c>
      <c r="M26" s="329">
        <v>7282</v>
      </c>
      <c r="N26" s="329">
        <v>7309</v>
      </c>
      <c r="O26" s="224" t="e">
        <f>#REF!-#REF!</f>
        <v>#REF!</v>
      </c>
      <c r="P26" s="223">
        <f t="shared" si="6"/>
        <v>20.818456468003294</v>
      </c>
      <c r="Q26" s="255">
        <f t="shared" si="0"/>
        <v>9.4754188409776674E-2</v>
      </c>
      <c r="R26" s="227">
        <f t="shared" si="1"/>
        <v>17.381310712819811</v>
      </c>
      <c r="S26" s="227">
        <f t="shared" si="2"/>
        <v>16.753424657534246</v>
      </c>
      <c r="T26" s="225">
        <f t="shared" si="3"/>
        <v>24.559999999999988</v>
      </c>
      <c r="U26" s="225">
        <f t="shared" si="4"/>
        <v>3.437145755183483</v>
      </c>
      <c r="V26" s="226">
        <v>142.93</v>
      </c>
      <c r="W26" s="387">
        <v>150.91</v>
      </c>
      <c r="X26" s="251">
        <v>7300</v>
      </c>
      <c r="Y26" s="411">
        <v>122.3</v>
      </c>
      <c r="Z26" s="121"/>
    </row>
    <row r="27" spans="1:32" ht="15.75" x14ac:dyDescent="0.25">
      <c r="A27" s="60" t="s">
        <v>26</v>
      </c>
      <c r="B27" s="92">
        <v>10</v>
      </c>
      <c r="C27" s="92">
        <v>9.9</v>
      </c>
      <c r="D27" s="92">
        <v>9.9</v>
      </c>
      <c r="E27" s="92">
        <v>11.2</v>
      </c>
      <c r="F27" s="92">
        <v>11.4</v>
      </c>
      <c r="G27" s="92">
        <v>11.3</v>
      </c>
      <c r="H27" s="92">
        <v>11.4</v>
      </c>
      <c r="I27" s="268">
        <f t="shared" si="5"/>
        <v>9.9999999999999645E-2</v>
      </c>
      <c r="J27" s="411">
        <v>12</v>
      </c>
      <c r="K27" s="305">
        <v>1008</v>
      </c>
      <c r="L27" s="305">
        <v>753</v>
      </c>
      <c r="M27" s="329">
        <v>760</v>
      </c>
      <c r="N27" s="329">
        <v>760</v>
      </c>
      <c r="O27" s="224" t="e">
        <f>#REF!-#REF!</f>
        <v>#REF!</v>
      </c>
      <c r="P27" s="223">
        <f t="shared" si="6"/>
        <v>15.000000000000002</v>
      </c>
      <c r="Q27" s="255">
        <f>P27-(W27/M27*1000)</f>
        <v>0.13157894736842302</v>
      </c>
      <c r="R27" s="227">
        <f t="shared" si="1"/>
        <v>15.789473684210527</v>
      </c>
      <c r="S27" s="227">
        <f t="shared" si="2"/>
        <v>17.236842105263158</v>
      </c>
      <c r="T27" s="225">
        <f t="shared" si="3"/>
        <v>-0.59999999999999964</v>
      </c>
      <c r="U27" s="225">
        <f t="shared" si="4"/>
        <v>-0.78947368421052566</v>
      </c>
      <c r="V27" s="226">
        <v>12.9</v>
      </c>
      <c r="W27" s="387">
        <v>11.3</v>
      </c>
      <c r="X27" s="251">
        <v>760</v>
      </c>
      <c r="Y27" s="411">
        <v>13.1</v>
      </c>
      <c r="Z27" s="121"/>
      <c r="AF27" s="219"/>
    </row>
    <row r="28" spans="1:32" ht="15.75" x14ac:dyDescent="0.25">
      <c r="A28" s="60" t="s">
        <v>27</v>
      </c>
      <c r="B28" s="92">
        <v>41.957999999999998</v>
      </c>
      <c r="C28" s="92">
        <v>41.996000000000002</v>
      </c>
      <c r="D28" s="92">
        <v>42.143999999999998</v>
      </c>
      <c r="E28" s="92">
        <v>42.664000000000001</v>
      </c>
      <c r="F28" s="92">
        <v>42.720999999999997</v>
      </c>
      <c r="G28" s="92">
        <v>42.377000000000002</v>
      </c>
      <c r="H28" s="92">
        <v>42.228999999999999</v>
      </c>
      <c r="I28" s="268">
        <f t="shared" si="5"/>
        <v>-0.14800000000000324</v>
      </c>
      <c r="J28" s="411">
        <v>41.49</v>
      </c>
      <c r="K28" s="302">
        <v>2933</v>
      </c>
      <c r="L28" s="302">
        <v>3387</v>
      </c>
      <c r="M28" s="329">
        <v>2646</v>
      </c>
      <c r="N28" s="329">
        <v>2583</v>
      </c>
      <c r="O28" s="224" t="e">
        <f>#REF!-#REF!</f>
        <v>#REF!</v>
      </c>
      <c r="P28" s="223">
        <f t="shared" si="6"/>
        <v>15.959561602418743</v>
      </c>
      <c r="Q28" s="255">
        <f t="shared" si="0"/>
        <v>-5.593348450491753E-2</v>
      </c>
      <c r="R28" s="227">
        <f t="shared" si="1"/>
        <v>16.062717770034844</v>
      </c>
      <c r="S28" s="227">
        <f t="shared" si="2"/>
        <v>15.220759101471726</v>
      </c>
      <c r="T28" s="225">
        <f t="shared" si="3"/>
        <v>0.73899999999999721</v>
      </c>
      <c r="U28" s="225">
        <f t="shared" si="4"/>
        <v>-0.1031561676161008</v>
      </c>
      <c r="V28" s="226">
        <v>40.337000000000003</v>
      </c>
      <c r="W28" s="387">
        <v>42.377000000000002</v>
      </c>
      <c r="X28" s="251">
        <v>2582</v>
      </c>
      <c r="Y28" s="411">
        <v>39.299999999999997</v>
      </c>
      <c r="Z28" s="121"/>
    </row>
    <row r="29" spans="1:32" ht="15.75" x14ac:dyDescent="0.25">
      <c r="A29" s="60" t="s">
        <v>28</v>
      </c>
      <c r="B29" s="92">
        <v>94.9</v>
      </c>
      <c r="C29" s="92">
        <v>95.1</v>
      </c>
      <c r="D29" s="92">
        <v>95.1</v>
      </c>
      <c r="E29" s="92">
        <v>101.8</v>
      </c>
      <c r="F29" s="92">
        <v>102.1</v>
      </c>
      <c r="G29" s="92">
        <v>102.6</v>
      </c>
      <c r="H29" s="92">
        <v>102.84</v>
      </c>
      <c r="I29" s="268">
        <f t="shared" si="5"/>
        <v>0.24000000000000909</v>
      </c>
      <c r="J29" s="411">
        <v>97.6</v>
      </c>
      <c r="K29" s="304">
        <v>10317</v>
      </c>
      <c r="L29" s="304">
        <v>10404</v>
      </c>
      <c r="M29" s="329">
        <v>4971</v>
      </c>
      <c r="N29" s="329">
        <v>4971</v>
      </c>
      <c r="O29" s="224" t="e">
        <f>#REF!-#REF!</f>
        <v>#REF!</v>
      </c>
      <c r="P29" s="223">
        <f t="shared" si="6"/>
        <v>20.687990343995171</v>
      </c>
      <c r="Q29" s="255">
        <f t="shared" si="0"/>
        <v>4.8280024140012756E-2</v>
      </c>
      <c r="R29" s="227">
        <f t="shared" si="1"/>
        <v>19.633876483604908</v>
      </c>
      <c r="S29" s="227">
        <f t="shared" si="2"/>
        <v>16.86267727429955</v>
      </c>
      <c r="T29" s="225">
        <f t="shared" si="3"/>
        <v>5.2400000000000091</v>
      </c>
      <c r="U29" s="225">
        <f t="shared" si="4"/>
        <v>1.0541138603902631</v>
      </c>
      <c r="V29" s="226">
        <v>111.8</v>
      </c>
      <c r="W29" s="387">
        <v>102.6</v>
      </c>
      <c r="X29" s="251">
        <v>5782</v>
      </c>
      <c r="Y29" s="411">
        <v>97.5</v>
      </c>
      <c r="Z29" s="121"/>
    </row>
    <row r="30" spans="1:32" ht="15.75" x14ac:dyDescent="0.25">
      <c r="A30" s="60" t="s">
        <v>42</v>
      </c>
      <c r="B30" s="92">
        <v>9.6999999999999993</v>
      </c>
      <c r="C30" s="92">
        <v>9.6999999999999993</v>
      </c>
      <c r="D30" s="92">
        <v>9.6999999999999993</v>
      </c>
      <c r="E30" s="92">
        <v>9.57</v>
      </c>
      <c r="F30" s="92">
        <v>9.6</v>
      </c>
      <c r="G30" s="92">
        <v>9.6</v>
      </c>
      <c r="H30" s="92">
        <v>9.6</v>
      </c>
      <c r="I30" s="268">
        <f t="shared" si="5"/>
        <v>0</v>
      </c>
      <c r="J30" s="411">
        <v>9.01</v>
      </c>
      <c r="K30" s="303">
        <v>526</v>
      </c>
      <c r="L30" s="303">
        <v>438</v>
      </c>
      <c r="M30" s="329">
        <v>675</v>
      </c>
      <c r="N30" s="329">
        <v>674</v>
      </c>
      <c r="O30" s="224" t="e">
        <f>#REF!-#REF!</f>
        <v>#REF!</v>
      </c>
      <c r="P30" s="223">
        <f t="shared" si="6"/>
        <v>14.222222222222221</v>
      </c>
      <c r="Q30" s="255">
        <f t="shared" si="0"/>
        <v>0</v>
      </c>
      <c r="R30" s="227">
        <f t="shared" si="1"/>
        <v>13.367952522255193</v>
      </c>
      <c r="S30" s="227">
        <f t="shared" si="2"/>
        <v>12.295081967213115</v>
      </c>
      <c r="T30" s="225">
        <f t="shared" si="3"/>
        <v>0.58999999999999986</v>
      </c>
      <c r="U30" s="225">
        <f t="shared" si="4"/>
        <v>0.85426969996702873</v>
      </c>
      <c r="V30" s="226">
        <v>5.7</v>
      </c>
      <c r="W30" s="387">
        <v>9.6</v>
      </c>
      <c r="X30" s="251">
        <v>610</v>
      </c>
      <c r="Y30" s="411">
        <v>7.5</v>
      </c>
      <c r="Z30" s="121"/>
    </row>
    <row r="31" spans="1:32" ht="15.75" x14ac:dyDescent="0.25">
      <c r="A31" s="60" t="s">
        <v>29</v>
      </c>
      <c r="B31" s="92">
        <v>32.448</v>
      </c>
      <c r="C31" s="92">
        <v>32.799999999999997</v>
      </c>
      <c r="D31" s="92">
        <v>31.448</v>
      </c>
      <c r="E31" s="92">
        <v>33.082999999999998</v>
      </c>
      <c r="F31" s="92">
        <v>33.640999999999998</v>
      </c>
      <c r="G31" s="92">
        <v>33.704000000000001</v>
      </c>
      <c r="H31" s="92">
        <v>33.837000000000003</v>
      </c>
      <c r="I31" s="268">
        <f t="shared" si="5"/>
        <v>0.13300000000000267</v>
      </c>
      <c r="J31" s="411">
        <v>30.57</v>
      </c>
      <c r="K31" s="304">
        <v>2056</v>
      </c>
      <c r="L31" s="304">
        <v>2095</v>
      </c>
      <c r="M31" s="329">
        <v>1593</v>
      </c>
      <c r="N31" s="329">
        <v>1592</v>
      </c>
      <c r="O31" s="224" t="e">
        <f>#REF!-#REF!</f>
        <v>#REF!</v>
      </c>
      <c r="P31" s="223">
        <f t="shared" si="6"/>
        <v>21.241054613935969</v>
      </c>
      <c r="Q31" s="255">
        <f>P31-(W31/M31*1000)</f>
        <v>8.349026993094455E-2</v>
      </c>
      <c r="R31" s="227">
        <f t="shared" si="1"/>
        <v>19.202261306532662</v>
      </c>
      <c r="S31" s="227">
        <f t="shared" si="2"/>
        <v>17</v>
      </c>
      <c r="T31" s="225">
        <f t="shared" si="3"/>
        <v>3.267000000000003</v>
      </c>
      <c r="U31" s="225">
        <f>P31-R31</f>
        <v>2.0387933074033064</v>
      </c>
      <c r="V31" s="226">
        <v>39.732999999999997</v>
      </c>
      <c r="W31" s="387">
        <v>33.704000000000001</v>
      </c>
      <c r="X31" s="251">
        <v>1500</v>
      </c>
      <c r="Y31" s="411">
        <v>25.5</v>
      </c>
      <c r="Z31" s="121"/>
    </row>
    <row r="32" spans="1:32" ht="15.75" x14ac:dyDescent="0.25">
      <c r="A32" s="60" t="s">
        <v>30</v>
      </c>
      <c r="B32" s="92">
        <v>0.6</v>
      </c>
      <c r="C32" s="92">
        <v>0.6</v>
      </c>
      <c r="D32" s="92">
        <v>0.6</v>
      </c>
      <c r="E32" s="92">
        <v>0.76</v>
      </c>
      <c r="F32" s="92">
        <v>0.76</v>
      </c>
      <c r="G32" s="92">
        <v>0.76</v>
      </c>
      <c r="H32" s="92">
        <v>0.77</v>
      </c>
      <c r="I32" s="268">
        <f t="shared" si="5"/>
        <v>1.0000000000000009E-2</v>
      </c>
      <c r="J32" s="411">
        <v>0.82</v>
      </c>
      <c r="K32" s="301">
        <v>68</v>
      </c>
      <c r="L32" s="301">
        <v>45</v>
      </c>
      <c r="M32" s="329">
        <v>106</v>
      </c>
      <c r="N32" s="329">
        <v>101</v>
      </c>
      <c r="O32" s="224"/>
      <c r="P32" s="223">
        <f t="shared" si="6"/>
        <v>7.2641509433962259</v>
      </c>
      <c r="Q32" s="255">
        <f>P32-(W32/M32*1000)</f>
        <v>9.4339622641508747E-2</v>
      </c>
      <c r="R32" s="227">
        <f t="shared" si="1"/>
        <v>8.1188118811881189</v>
      </c>
      <c r="S32" s="227">
        <f t="shared" si="2"/>
        <v>8.791208791208792</v>
      </c>
      <c r="T32" s="225">
        <f t="shared" ref="T32:T42" si="7">H32-J32</f>
        <v>-4.9999999999999933E-2</v>
      </c>
      <c r="U32" s="225">
        <f>P32-R32</f>
        <v>-0.85466093779189301</v>
      </c>
      <c r="V32" s="226">
        <v>0.12</v>
      </c>
      <c r="W32" s="387">
        <v>0.76</v>
      </c>
      <c r="X32" s="251">
        <v>91</v>
      </c>
      <c r="Y32" s="411">
        <v>0.8</v>
      </c>
      <c r="Z32" s="121"/>
    </row>
    <row r="33" spans="1:28" ht="15.75" x14ac:dyDescent="0.25">
      <c r="A33" s="60" t="s">
        <v>31</v>
      </c>
      <c r="B33" s="92">
        <v>45.98</v>
      </c>
      <c r="C33" s="92">
        <v>45.35</v>
      </c>
      <c r="D33" s="92">
        <v>46.49</v>
      </c>
      <c r="E33" s="92">
        <v>45.67</v>
      </c>
      <c r="F33" s="92">
        <v>45.88</v>
      </c>
      <c r="G33" s="92">
        <v>46.14</v>
      </c>
      <c r="H33" s="92">
        <v>46.18</v>
      </c>
      <c r="I33" s="268">
        <f t="shared" si="5"/>
        <v>3.9999999999999147E-2</v>
      </c>
      <c r="J33" s="411">
        <v>43.54</v>
      </c>
      <c r="K33" s="303">
        <v>3607</v>
      </c>
      <c r="L33" s="303">
        <v>3479</v>
      </c>
      <c r="M33" s="329">
        <v>2490</v>
      </c>
      <c r="N33" s="329">
        <v>2459</v>
      </c>
      <c r="O33" s="224" t="e">
        <f>#REF!-#REF!</f>
        <v>#REF!</v>
      </c>
      <c r="P33" s="223">
        <f t="shared" si="6"/>
        <v>18.546184738955823</v>
      </c>
      <c r="Q33" s="255">
        <f t="shared" si="0"/>
        <v>1.606425702811265E-2</v>
      </c>
      <c r="R33" s="227">
        <f>J33/N33*1000</f>
        <v>17.706384709231394</v>
      </c>
      <c r="S33" s="227">
        <f t="shared" si="2"/>
        <v>16.443317638536762</v>
      </c>
      <c r="T33" s="225">
        <f t="shared" si="7"/>
        <v>2.6400000000000006</v>
      </c>
      <c r="U33" s="225">
        <f>P33-R33</f>
        <v>0.83980002972442946</v>
      </c>
      <c r="V33" s="226">
        <v>54.43</v>
      </c>
      <c r="W33" s="387">
        <v>46.14</v>
      </c>
      <c r="X33" s="251">
        <v>2761</v>
      </c>
      <c r="Y33" s="411">
        <v>45.4</v>
      </c>
      <c r="Z33" s="121"/>
    </row>
    <row r="34" spans="1:28" ht="15.75" x14ac:dyDescent="0.25">
      <c r="A34" s="60" t="s">
        <v>32</v>
      </c>
      <c r="B34" s="92">
        <v>7.53</v>
      </c>
      <c r="C34" s="92">
        <v>7.49</v>
      </c>
      <c r="D34" s="92">
        <v>7.5</v>
      </c>
      <c r="E34" s="92">
        <v>8.35</v>
      </c>
      <c r="F34" s="92">
        <v>8.3800000000000008</v>
      </c>
      <c r="G34" s="92">
        <v>8.3800000000000008</v>
      </c>
      <c r="H34" s="92">
        <v>8.3699999999999992</v>
      </c>
      <c r="I34" s="268">
        <f t="shared" si="5"/>
        <v>-1.0000000000001563E-2</v>
      </c>
      <c r="J34" s="411">
        <v>8.67</v>
      </c>
      <c r="K34" s="303">
        <v>998</v>
      </c>
      <c r="L34" s="303">
        <v>995</v>
      </c>
      <c r="M34" s="329">
        <v>741</v>
      </c>
      <c r="N34" s="329">
        <v>759</v>
      </c>
      <c r="O34" s="224" t="e">
        <f>#REF!-#REF!</f>
        <v>#REF!</v>
      </c>
      <c r="P34" s="223">
        <f t="shared" si="6"/>
        <v>11.295546558704453</v>
      </c>
      <c r="Q34" s="255">
        <f t="shared" si="0"/>
        <v>-1.3495276653172184E-2</v>
      </c>
      <c r="R34" s="227">
        <f>J34/N34*1000</f>
        <v>11.422924901185771</v>
      </c>
      <c r="S34" s="227">
        <f t="shared" si="2"/>
        <v>12.185929648241205</v>
      </c>
      <c r="T34" s="225">
        <f t="shared" si="7"/>
        <v>-0.30000000000000071</v>
      </c>
      <c r="U34" s="225">
        <f t="shared" si="4"/>
        <v>-0.12737834248131819</v>
      </c>
      <c r="V34" s="226">
        <v>4.88</v>
      </c>
      <c r="W34" s="387">
        <v>8.3800000000000008</v>
      </c>
      <c r="X34" s="251">
        <v>796</v>
      </c>
      <c r="Y34" s="411">
        <v>9.6999999999999993</v>
      </c>
      <c r="Z34" s="121"/>
    </row>
    <row r="35" spans="1:28" s="149" customFormat="1" ht="15.75" x14ac:dyDescent="0.25">
      <c r="A35" s="60" t="s">
        <v>33</v>
      </c>
      <c r="B35" s="92">
        <v>10.106999999999999</v>
      </c>
      <c r="C35" s="92">
        <v>11.36</v>
      </c>
      <c r="D35" s="92">
        <v>11.132</v>
      </c>
      <c r="E35" s="92">
        <v>11.6</v>
      </c>
      <c r="F35" s="92">
        <v>12.097</v>
      </c>
      <c r="G35" s="92">
        <v>12.077</v>
      </c>
      <c r="H35" s="92">
        <v>12.318</v>
      </c>
      <c r="I35" s="340">
        <f t="shared" si="5"/>
        <v>0.24099999999999966</v>
      </c>
      <c r="J35" s="411">
        <v>17.940000000000001</v>
      </c>
      <c r="K35" s="341">
        <v>3646</v>
      </c>
      <c r="L35" s="341">
        <v>3644</v>
      </c>
      <c r="M35" s="342">
        <v>977</v>
      </c>
      <c r="N35" s="342">
        <v>1284</v>
      </c>
      <c r="O35" s="343" t="e">
        <f>#REF!-#REF!</f>
        <v>#REF!</v>
      </c>
      <c r="P35" s="344">
        <f t="shared" si="6"/>
        <v>12.607983623336745</v>
      </c>
      <c r="Q35" s="345">
        <f t="shared" si="0"/>
        <v>0.24667349027635588</v>
      </c>
      <c r="R35" s="346">
        <f>J35/N35*1000</f>
        <v>13.971962616822431</v>
      </c>
      <c r="S35" s="346">
        <f t="shared" si="2"/>
        <v>8.0343213728549134</v>
      </c>
      <c r="T35" s="347">
        <f t="shared" si="7"/>
        <v>-5.6220000000000017</v>
      </c>
      <c r="U35" s="347">
        <f t="shared" si="4"/>
        <v>-1.3639789934856861</v>
      </c>
      <c r="V35" s="226">
        <v>15.4</v>
      </c>
      <c r="W35" s="387">
        <v>12.077</v>
      </c>
      <c r="X35" s="342">
        <v>1282</v>
      </c>
      <c r="Y35" s="411">
        <v>10.3</v>
      </c>
      <c r="Z35" s="348"/>
    </row>
    <row r="36" spans="1:28" ht="15.75" x14ac:dyDescent="0.25">
      <c r="A36" s="60" t="s">
        <v>34</v>
      </c>
      <c r="B36" s="92">
        <v>0</v>
      </c>
      <c r="C36" s="92">
        <v>0</v>
      </c>
      <c r="D36" s="92">
        <v>0</v>
      </c>
      <c r="E36" s="92">
        <v>0</v>
      </c>
      <c r="F36" s="92">
        <v>0</v>
      </c>
      <c r="G36" s="92">
        <v>0</v>
      </c>
      <c r="H36" s="92">
        <v>0</v>
      </c>
      <c r="I36" s="268">
        <f t="shared" si="5"/>
        <v>0</v>
      </c>
      <c r="J36" s="411">
        <v>0</v>
      </c>
      <c r="K36" s="301">
        <v>0</v>
      </c>
      <c r="L36" s="301"/>
      <c r="M36" s="329">
        <v>0</v>
      </c>
      <c r="N36" s="329">
        <v>0</v>
      </c>
      <c r="O36" s="224" t="e">
        <f>#REF!-#REF!</f>
        <v>#REF!</v>
      </c>
      <c r="P36" s="223">
        <v>0</v>
      </c>
      <c r="Q36" s="255">
        <v>0</v>
      </c>
      <c r="R36" s="227">
        <v>0</v>
      </c>
      <c r="S36" s="227">
        <v>0</v>
      </c>
      <c r="T36" s="225">
        <f t="shared" si="7"/>
        <v>0</v>
      </c>
      <c r="U36" s="225">
        <f t="shared" si="4"/>
        <v>0</v>
      </c>
      <c r="V36" s="226">
        <v>0</v>
      </c>
      <c r="W36" s="387">
        <v>0</v>
      </c>
      <c r="X36" s="251">
        <v>0</v>
      </c>
      <c r="Y36" s="411">
        <v>0</v>
      </c>
      <c r="Z36" s="121"/>
    </row>
    <row r="37" spans="1:28" ht="15.75" x14ac:dyDescent="0.25">
      <c r="A37" s="60" t="s">
        <v>35</v>
      </c>
      <c r="B37" s="92">
        <v>1.1000000000000001</v>
      </c>
      <c r="C37" s="92">
        <v>1.1000000000000001</v>
      </c>
      <c r="D37" s="92">
        <v>1.1000000000000001</v>
      </c>
      <c r="E37" s="92">
        <v>1.1000000000000001</v>
      </c>
      <c r="F37" s="92">
        <v>1.1000000000000001</v>
      </c>
      <c r="G37" s="92">
        <v>1.1000000000000001</v>
      </c>
      <c r="H37" s="92">
        <v>1.1000000000000001</v>
      </c>
      <c r="I37" s="268">
        <f t="shared" si="5"/>
        <v>0</v>
      </c>
      <c r="J37" s="411">
        <v>1</v>
      </c>
      <c r="K37" s="304">
        <v>244</v>
      </c>
      <c r="L37" s="304">
        <v>345</v>
      </c>
      <c r="M37" s="329">
        <v>100</v>
      </c>
      <c r="N37" s="329">
        <v>100</v>
      </c>
      <c r="O37" s="224" t="e">
        <f>#REF!-#REF!</f>
        <v>#REF!</v>
      </c>
      <c r="P37" s="223">
        <f t="shared" si="6"/>
        <v>11.000000000000002</v>
      </c>
      <c r="Q37" s="255">
        <f t="shared" ref="Q37:Q43" si="8">P37-(W37/M37*1000)</f>
        <v>0</v>
      </c>
      <c r="R37" s="227">
        <f>J37/N37*1000</f>
        <v>10</v>
      </c>
      <c r="S37" s="227">
        <f>Y37/X37*1000</f>
        <v>10</v>
      </c>
      <c r="T37" s="225">
        <f t="shared" si="7"/>
        <v>0.10000000000000009</v>
      </c>
      <c r="U37" s="225">
        <f t="shared" si="4"/>
        <v>1.0000000000000018</v>
      </c>
      <c r="V37" s="226">
        <v>0.55000000000000004</v>
      </c>
      <c r="W37" s="387">
        <v>1.1000000000000001</v>
      </c>
      <c r="X37" s="251">
        <v>100</v>
      </c>
      <c r="Y37" s="411">
        <v>1</v>
      </c>
      <c r="Z37" s="121"/>
    </row>
    <row r="38" spans="1:28" ht="15.75" x14ac:dyDescent="0.25">
      <c r="A38" s="60" t="s">
        <v>36</v>
      </c>
      <c r="B38" s="92">
        <v>201.9</v>
      </c>
      <c r="C38" s="92">
        <v>200.8</v>
      </c>
      <c r="D38" s="92">
        <v>201.8</v>
      </c>
      <c r="E38" s="92">
        <v>204.29</v>
      </c>
      <c r="F38" s="92">
        <v>203.19</v>
      </c>
      <c r="G38" s="92">
        <v>203.56</v>
      </c>
      <c r="H38" s="92">
        <v>204.53</v>
      </c>
      <c r="I38" s="268">
        <f t="shared" si="5"/>
        <v>0.96999999999999886</v>
      </c>
      <c r="J38" s="411">
        <v>200.76</v>
      </c>
      <c r="K38" s="304">
        <v>6524</v>
      </c>
      <c r="L38" s="304">
        <v>6201</v>
      </c>
      <c r="M38" s="329">
        <v>7294</v>
      </c>
      <c r="N38" s="329">
        <v>7269</v>
      </c>
      <c r="O38" s="224" t="e">
        <f>#REF!-#REF!</f>
        <v>#REF!</v>
      </c>
      <c r="P38" s="223">
        <f t="shared" si="6"/>
        <v>28.04085549766932</v>
      </c>
      <c r="Q38" s="255">
        <f t="shared" si="8"/>
        <v>0.13298601590348724</v>
      </c>
      <c r="R38" s="227">
        <f>J38/N38*1000</f>
        <v>27.618654560462236</v>
      </c>
      <c r="S38" s="227">
        <f>Y38/X38*1000</f>
        <v>25.464300453982666</v>
      </c>
      <c r="T38" s="225">
        <f t="shared" si="7"/>
        <v>3.7700000000000102</v>
      </c>
      <c r="U38" s="225">
        <f t="shared" si="4"/>
        <v>0.42220093720708363</v>
      </c>
      <c r="V38" s="226">
        <v>209.09</v>
      </c>
      <c r="W38" s="387">
        <v>203.56</v>
      </c>
      <c r="X38" s="251">
        <v>7269</v>
      </c>
      <c r="Y38" s="411">
        <v>185.1</v>
      </c>
      <c r="Z38" s="121"/>
    </row>
    <row r="39" spans="1:28" ht="15.75" x14ac:dyDescent="0.25">
      <c r="A39" s="60" t="s">
        <v>37</v>
      </c>
      <c r="B39" s="92">
        <v>7</v>
      </c>
      <c r="C39" s="92">
        <v>7</v>
      </c>
      <c r="D39" s="92">
        <v>7</v>
      </c>
      <c r="E39" s="92">
        <v>7.6</v>
      </c>
      <c r="F39" s="92">
        <v>7.6</v>
      </c>
      <c r="G39" s="92">
        <v>7.6</v>
      </c>
      <c r="H39" s="92">
        <v>7.6</v>
      </c>
      <c r="I39" s="268">
        <f t="shared" si="5"/>
        <v>0</v>
      </c>
      <c r="J39" s="411">
        <v>8.6</v>
      </c>
      <c r="K39" s="303">
        <v>516</v>
      </c>
      <c r="L39" s="303">
        <v>489</v>
      </c>
      <c r="M39" s="329">
        <v>470</v>
      </c>
      <c r="N39" s="329">
        <v>440</v>
      </c>
      <c r="O39" s="224" t="e">
        <f>#REF!-#REF!</f>
        <v>#REF!</v>
      </c>
      <c r="P39" s="223">
        <f t="shared" si="6"/>
        <v>16.170212765957448</v>
      </c>
      <c r="Q39" s="255">
        <f t="shared" si="8"/>
        <v>0</v>
      </c>
      <c r="R39" s="227">
        <f>J39/N39*1000</f>
        <v>19.545454545454543</v>
      </c>
      <c r="S39" s="227">
        <f>Y39/X39*1000</f>
        <v>14.772727272727272</v>
      </c>
      <c r="T39" s="225">
        <f t="shared" si="7"/>
        <v>-1</v>
      </c>
      <c r="U39" s="225">
        <f t="shared" si="4"/>
        <v>-3.3752417794970953</v>
      </c>
      <c r="V39" s="226">
        <v>6.3</v>
      </c>
      <c r="W39" s="387">
        <v>7.6</v>
      </c>
      <c r="X39" s="251">
        <v>440</v>
      </c>
      <c r="Y39" s="411">
        <v>6.5</v>
      </c>
      <c r="Z39" s="121"/>
    </row>
    <row r="40" spans="1:28" ht="15.75" x14ac:dyDescent="0.25">
      <c r="A40" s="60" t="s">
        <v>38</v>
      </c>
      <c r="B40" s="92">
        <v>14.98</v>
      </c>
      <c r="C40" s="92">
        <v>14.83</v>
      </c>
      <c r="D40" s="92">
        <v>14.96</v>
      </c>
      <c r="E40" s="92">
        <v>16.27</v>
      </c>
      <c r="F40" s="92">
        <v>16.329999999999998</v>
      </c>
      <c r="G40" s="92">
        <v>15.68</v>
      </c>
      <c r="H40" s="92">
        <v>15.83</v>
      </c>
      <c r="I40" s="268">
        <f t="shared" si="5"/>
        <v>0.15000000000000036</v>
      </c>
      <c r="J40" s="411">
        <v>18.89</v>
      </c>
      <c r="K40" s="304">
        <v>2445</v>
      </c>
      <c r="L40" s="304">
        <v>2501</v>
      </c>
      <c r="M40" s="329">
        <v>1243</v>
      </c>
      <c r="N40" s="329">
        <v>1415</v>
      </c>
      <c r="O40" s="224" t="e">
        <f>#REF!-#REF!</f>
        <v>#REF!</v>
      </c>
      <c r="P40" s="223">
        <f t="shared" si="6"/>
        <v>12.735317779565568</v>
      </c>
      <c r="Q40" s="255">
        <f t="shared" si="8"/>
        <v>0.12067578439260096</v>
      </c>
      <c r="R40" s="227">
        <f>J40/N40*1000</f>
        <v>13.349823321554771</v>
      </c>
      <c r="S40" s="227">
        <f>Y40/X40*1000</f>
        <v>11.064718162839249</v>
      </c>
      <c r="T40" s="225">
        <f t="shared" si="7"/>
        <v>-3.0600000000000005</v>
      </c>
      <c r="U40" s="225">
        <f t="shared" si="4"/>
        <v>-0.61450554198920315</v>
      </c>
      <c r="V40" s="226">
        <v>16.350000000000001</v>
      </c>
      <c r="W40" s="387">
        <v>15.68</v>
      </c>
      <c r="X40" s="251">
        <v>1437</v>
      </c>
      <c r="Y40" s="411">
        <v>15.9</v>
      </c>
      <c r="Z40" s="121"/>
    </row>
    <row r="41" spans="1:28" ht="15.75" x14ac:dyDescent="0.25">
      <c r="A41" s="60" t="s">
        <v>39</v>
      </c>
      <c r="B41" s="92">
        <v>165.67</v>
      </c>
      <c r="C41" s="92">
        <v>165.7</v>
      </c>
      <c r="D41" s="92">
        <v>165.97</v>
      </c>
      <c r="E41" s="92">
        <v>165.25</v>
      </c>
      <c r="F41" s="92">
        <v>164.8</v>
      </c>
      <c r="G41" s="92">
        <v>165</v>
      </c>
      <c r="H41" s="92">
        <v>164.79</v>
      </c>
      <c r="I41" s="268">
        <f t="shared" si="5"/>
        <v>-0.21000000000000796</v>
      </c>
      <c r="J41" s="411">
        <v>166.64</v>
      </c>
      <c r="K41" s="302">
        <v>2917</v>
      </c>
      <c r="L41" s="302">
        <v>2910</v>
      </c>
      <c r="M41" s="329">
        <v>5753</v>
      </c>
      <c r="N41" s="329">
        <v>5989</v>
      </c>
      <c r="O41" s="224" t="e">
        <f>#REF!-#REF!</f>
        <v>#REF!</v>
      </c>
      <c r="P41" s="223">
        <f t="shared" si="6"/>
        <v>28.644185642273595</v>
      </c>
      <c r="Q41" s="255">
        <f t="shared" si="8"/>
        <v>-3.650269424647945E-2</v>
      </c>
      <c r="R41" s="227">
        <f>J41/N41*1000</f>
        <v>27.82434463182501</v>
      </c>
      <c r="S41" s="227">
        <f>Y41/X41*1000</f>
        <v>24.215875240932185</v>
      </c>
      <c r="T41" s="225">
        <f t="shared" si="7"/>
        <v>-1.8499999999999943</v>
      </c>
      <c r="U41" s="225">
        <f t="shared" si="4"/>
        <v>0.81984101044858448</v>
      </c>
      <c r="V41" s="226">
        <v>155.19</v>
      </c>
      <c r="W41" s="387">
        <v>165</v>
      </c>
      <c r="X41" s="251">
        <v>5707</v>
      </c>
      <c r="Y41" s="411">
        <v>138.19999999999999</v>
      </c>
      <c r="Z41" s="121"/>
    </row>
    <row r="42" spans="1:28" ht="15.75" x14ac:dyDescent="0.25">
      <c r="A42" s="29" t="s">
        <v>40</v>
      </c>
      <c r="B42" s="92">
        <v>0</v>
      </c>
      <c r="C42" s="92">
        <v>0</v>
      </c>
      <c r="D42" s="92">
        <v>0</v>
      </c>
      <c r="E42" s="92">
        <v>0</v>
      </c>
      <c r="F42" s="92">
        <v>0</v>
      </c>
      <c r="G42" s="92">
        <v>0</v>
      </c>
      <c r="H42" s="92">
        <v>0</v>
      </c>
      <c r="I42" s="268">
        <f t="shared" si="5"/>
        <v>0</v>
      </c>
      <c r="J42" s="412">
        <v>0</v>
      </c>
      <c r="K42" s="301">
        <v>0</v>
      </c>
      <c r="L42" s="301">
        <v>67</v>
      </c>
      <c r="M42" s="251">
        <v>0</v>
      </c>
      <c r="N42" s="251">
        <v>0</v>
      </c>
      <c r="O42" s="228" t="e">
        <f>#REF!-#REF!</f>
        <v>#REF!</v>
      </c>
      <c r="P42" s="223">
        <v>0</v>
      </c>
      <c r="Q42" s="255">
        <v>0</v>
      </c>
      <c r="R42" s="227">
        <v>0</v>
      </c>
      <c r="S42" s="227">
        <v>0</v>
      </c>
      <c r="T42" s="225">
        <f t="shared" si="7"/>
        <v>0</v>
      </c>
      <c r="U42" s="225">
        <f>P42-R42</f>
        <v>0</v>
      </c>
      <c r="V42" s="226">
        <v>0</v>
      </c>
      <c r="W42" s="388">
        <v>0</v>
      </c>
      <c r="X42" s="251">
        <v>0</v>
      </c>
      <c r="Y42" s="412">
        <v>0</v>
      </c>
      <c r="Z42" s="121"/>
    </row>
    <row r="43" spans="1:28" ht="18" x14ac:dyDescent="0.25">
      <c r="A43" s="60" t="s">
        <v>41</v>
      </c>
      <c r="B43" s="396">
        <f>SUM(B9:B42)</f>
        <v>1243.913</v>
      </c>
      <c r="C43" s="396">
        <f t="shared" ref="C43:G43" si="9">SUM(C9:C42)</f>
        <v>1240.796</v>
      </c>
      <c r="D43" s="396">
        <f t="shared" si="9"/>
        <v>1241.9740000000002</v>
      </c>
      <c r="E43" s="396">
        <f t="shared" si="9"/>
        <v>1285.7649999999999</v>
      </c>
      <c r="F43" s="396">
        <f t="shared" si="9"/>
        <v>1286.0719999999997</v>
      </c>
      <c r="G43" s="396">
        <f t="shared" si="9"/>
        <v>1288.7789999999998</v>
      </c>
      <c r="H43" s="253">
        <f>SUM(H9:H42)</f>
        <v>1293.1899999999998</v>
      </c>
      <c r="I43" s="340">
        <f>H43-W43</f>
        <v>4.4110000000000582</v>
      </c>
      <c r="J43" s="347">
        <f>SUM(J9:J42)</f>
        <v>1273.2200000000003</v>
      </c>
      <c r="K43" s="252">
        <f>SUM(K9:K42)</f>
        <v>73186</v>
      </c>
      <c r="L43" s="252">
        <f>SUM(L9:L42)</f>
        <v>73262</v>
      </c>
      <c r="M43" s="408">
        <f>SUM(M9:M42)</f>
        <v>62232</v>
      </c>
      <c r="N43" s="408">
        <f>SUM(N9:N42)</f>
        <v>64551</v>
      </c>
      <c r="O43" s="224" t="e">
        <f>#REF!-#REF!</f>
        <v>#REF!</v>
      </c>
      <c r="P43" s="223">
        <f>ROUND(H43/M43*1000,1)</f>
        <v>20.8</v>
      </c>
      <c r="Q43" s="255">
        <f t="shared" si="8"/>
        <v>9.0734670266105155E-2</v>
      </c>
      <c r="R43" s="227">
        <f>ROUND(J43/N43*1000,1)</f>
        <v>19.7</v>
      </c>
      <c r="S43" s="227">
        <f>Y43/X43*1000</f>
        <v>17.987221433421816</v>
      </c>
      <c r="T43" s="225">
        <f>H43-J43</f>
        <v>19.969999999999573</v>
      </c>
      <c r="U43" s="225">
        <f>P43-R43</f>
        <v>1.1000000000000014</v>
      </c>
      <c r="V43" s="253">
        <f>SUM(V9:V42)</f>
        <v>1355.6309999999996</v>
      </c>
      <c r="W43" s="253">
        <f>SUM(W9:W42)</f>
        <v>1288.7789999999998</v>
      </c>
      <c r="X43" s="409">
        <f t="shared" ref="X43:Y43" si="10">SUM(X9:X42)</f>
        <v>64796</v>
      </c>
      <c r="Y43" s="395">
        <f t="shared" si="10"/>
        <v>1165.5</v>
      </c>
    </row>
    <row r="44" spans="1:28" ht="15" x14ac:dyDescent="0.2">
      <c r="A44" s="60"/>
      <c r="B44" s="396"/>
      <c r="C44" s="396"/>
      <c r="D44" s="396"/>
      <c r="E44" s="396"/>
      <c r="F44" s="396"/>
      <c r="G44" s="396"/>
      <c r="H44" s="61"/>
      <c r="I44" s="397"/>
      <c r="J44" s="398" t="s">
        <v>66</v>
      </c>
      <c r="K44" s="310"/>
      <c r="L44" s="10"/>
      <c r="M44" s="310"/>
      <c r="N44" s="10"/>
      <c r="O44" s="33"/>
      <c r="P44" s="28"/>
      <c r="Q44" s="28"/>
      <c r="R44" s="28"/>
      <c r="S44" s="28"/>
      <c r="T44" s="28"/>
      <c r="U44" s="28"/>
      <c r="V44" s="41"/>
      <c r="W44" s="325">
        <v>57.5</v>
      </c>
      <c r="X44" s="216"/>
      <c r="Y44" s="217"/>
    </row>
    <row r="45" spans="1:28" ht="15" x14ac:dyDescent="0.2">
      <c r="A45" s="451"/>
      <c r="B45" s="452"/>
      <c r="C45" s="452"/>
      <c r="D45" s="452"/>
      <c r="E45" s="452"/>
      <c r="F45" s="452"/>
      <c r="G45" s="452"/>
      <c r="H45" s="453"/>
      <c r="I45" s="92"/>
      <c r="J45" s="92"/>
      <c r="K45" s="42"/>
      <c r="L45" s="35"/>
      <c r="M45" s="42"/>
      <c r="N45" s="35"/>
      <c r="O45" s="34"/>
      <c r="P45" s="29"/>
      <c r="Q45" s="29"/>
      <c r="R45" s="29" t="s">
        <v>66</v>
      </c>
      <c r="S45" s="29"/>
      <c r="T45" s="36"/>
      <c r="U45" s="29"/>
      <c r="V45" s="29"/>
      <c r="W45" s="322">
        <v>0.2</v>
      </c>
      <c r="X45" s="218"/>
      <c r="Y45" s="210"/>
    </row>
    <row r="46" spans="1:28" ht="18.75" x14ac:dyDescent="0.2">
      <c r="A46" s="399" t="s">
        <v>161</v>
      </c>
      <c r="B46" s="400"/>
      <c r="C46" s="400"/>
      <c r="D46" s="400"/>
      <c r="E46" s="400"/>
      <c r="F46" s="400"/>
      <c r="G46" s="400"/>
      <c r="H46" s="401" t="str">
        <f>A3</f>
        <v>на 12 февраля</v>
      </c>
      <c r="I46" s="402"/>
      <c r="J46" s="92">
        <f>Y43</f>
        <v>1165.5</v>
      </c>
      <c r="K46" s="35">
        <f>V43</f>
        <v>1355.6309999999996</v>
      </c>
      <c r="L46" s="35"/>
      <c r="M46" s="35">
        <f>X43</f>
        <v>64796</v>
      </c>
      <c r="N46" s="35"/>
      <c r="O46" s="34"/>
      <c r="P46" s="29"/>
      <c r="Q46" s="29"/>
      <c r="R46" s="28">
        <f>J46/M46*1000</f>
        <v>17.987221433421816</v>
      </c>
      <c r="S46" s="29"/>
      <c r="T46" s="36"/>
      <c r="U46" s="29"/>
      <c r="V46" s="29"/>
      <c r="W46" s="253">
        <f>ROUND(SUM(W12:W45),1)</f>
        <v>2525.6999999999998</v>
      </c>
      <c r="Y46" s="238"/>
      <c r="Z46" s="239"/>
      <c r="AA46" s="239"/>
      <c r="AB46" s="238"/>
    </row>
    <row r="47" spans="1:28" ht="18.75" customHeight="1" x14ac:dyDescent="0.2">
      <c r="A47" s="445" t="s">
        <v>236</v>
      </c>
      <c r="B47" s="445"/>
      <c r="C47" s="445"/>
      <c r="D47" s="445"/>
      <c r="E47" s="445"/>
      <c r="F47" s="445"/>
      <c r="G47" s="445"/>
      <c r="H47" s="445"/>
      <c r="I47" s="445"/>
      <c r="J47" s="445"/>
      <c r="K47" s="93"/>
      <c r="L47" s="93"/>
      <c r="M47" s="93"/>
      <c r="N47" s="93"/>
      <c r="O47" s="94"/>
      <c r="P47" s="95"/>
      <c r="Q47" s="95"/>
      <c r="R47" s="95"/>
      <c r="S47" s="95"/>
      <c r="T47" s="32"/>
      <c r="U47" s="95"/>
      <c r="V47" s="95"/>
      <c r="W47" s="58">
        <v>0</v>
      </c>
      <c r="Y47" s="240"/>
      <c r="Z47" s="38"/>
      <c r="AA47" s="38"/>
      <c r="AB47" s="241"/>
    </row>
    <row r="48" spans="1:28" ht="15" customHeight="1" x14ac:dyDescent="0.2">
      <c r="A48" s="403" t="s">
        <v>233</v>
      </c>
      <c r="B48" s="403"/>
      <c r="C48" s="403"/>
      <c r="D48" s="403"/>
      <c r="E48" s="403"/>
      <c r="F48" s="403"/>
      <c r="G48" s="403"/>
      <c r="H48" s="407">
        <f>W48+H43</f>
        <v>54354.69</v>
      </c>
      <c r="I48" s="404"/>
      <c r="J48" s="405"/>
      <c r="K48" s="90"/>
      <c r="L48" s="90"/>
      <c r="M48" s="90"/>
      <c r="N48" s="90"/>
      <c r="O48" s="90"/>
      <c r="P48" s="90"/>
      <c r="Q48" s="90"/>
      <c r="R48" s="90"/>
      <c r="S48" s="90"/>
      <c r="T48" s="90"/>
      <c r="U48" s="90"/>
      <c r="V48" s="32"/>
      <c r="W48" s="334">
        <v>53061.5</v>
      </c>
      <c r="X48" s="297"/>
      <c r="Y48" s="242"/>
      <c r="Z48" s="38"/>
      <c r="AA48" s="241" t="e">
        <f>112019.8+#REF!+#REF!+H43</f>
        <v>#REF!</v>
      </c>
      <c r="AB48" s="243"/>
    </row>
    <row r="49" spans="1:28" ht="15.75" customHeight="1" x14ac:dyDescent="0.2">
      <c r="A49" s="406" t="s">
        <v>234</v>
      </c>
      <c r="B49" s="406"/>
      <c r="C49" s="406"/>
      <c r="D49" s="406"/>
      <c r="E49" s="406"/>
      <c r="F49" s="406"/>
      <c r="G49" s="406"/>
      <c r="H49" s="407">
        <f>W49+J43</f>
        <v>53993.919999999998</v>
      </c>
      <c r="I49" s="404"/>
      <c r="J49" s="405"/>
      <c r="K49" s="90"/>
      <c r="L49" s="90"/>
      <c r="M49" s="90"/>
      <c r="N49" s="90"/>
      <c r="O49" s="90"/>
      <c r="P49" s="90"/>
      <c r="Q49" s="90"/>
      <c r="R49" s="90"/>
      <c r="S49" s="90"/>
      <c r="T49" s="90"/>
      <c r="U49" s="90"/>
      <c r="V49" s="37"/>
      <c r="W49" s="383">
        <v>52720.7</v>
      </c>
      <c r="X49" s="297"/>
      <c r="Y49" s="242"/>
      <c r="Z49" s="244"/>
      <c r="AA49" s="38"/>
      <c r="AB49" s="243"/>
    </row>
    <row r="50" spans="1:28" ht="15.75" customHeight="1" x14ac:dyDescent="0.2">
      <c r="A50" s="406" t="s">
        <v>235</v>
      </c>
      <c r="B50" s="406"/>
      <c r="C50" s="406"/>
      <c r="D50" s="406"/>
      <c r="E50" s="406"/>
      <c r="F50" s="406"/>
      <c r="G50" s="406"/>
      <c r="H50" s="407">
        <f>W50+Y43</f>
        <v>49233.3</v>
      </c>
      <c r="I50" s="404"/>
      <c r="J50" s="405"/>
      <c r="K50" s="90"/>
      <c r="L50" s="90"/>
      <c r="M50" s="90"/>
      <c r="N50" s="90"/>
      <c r="O50" s="90"/>
      <c r="P50" s="90"/>
      <c r="Q50" s="90"/>
      <c r="R50" s="90"/>
      <c r="S50" s="90"/>
      <c r="T50" s="90"/>
      <c r="U50" s="90"/>
      <c r="V50" s="37"/>
      <c r="W50" s="335">
        <v>48067.8</v>
      </c>
      <c r="X50" s="297"/>
      <c r="Y50" s="242"/>
      <c r="Z50" s="38"/>
      <c r="AA50" s="38"/>
      <c r="AB50" s="243"/>
    </row>
    <row r="51" spans="1:28" ht="15" x14ac:dyDescent="0.2">
      <c r="A51" s="52"/>
      <c r="B51" s="52"/>
      <c r="C51" s="52"/>
      <c r="D51" s="52"/>
      <c r="E51" s="52"/>
      <c r="F51" s="52"/>
      <c r="G51" s="52"/>
      <c r="H51" s="191"/>
      <c r="I51" s="32"/>
      <c r="J51" s="30"/>
      <c r="K51" s="30"/>
      <c r="L51" s="30"/>
      <c r="M51" s="30"/>
      <c r="N51" s="30"/>
      <c r="O51" s="30"/>
      <c r="P51" s="30"/>
      <c r="Q51" s="30"/>
      <c r="R51" s="30"/>
      <c r="S51" s="30"/>
      <c r="T51" s="30"/>
      <c r="U51" s="30"/>
      <c r="V51" s="30"/>
      <c r="W51" s="222"/>
      <c r="X51" s="83"/>
      <c r="Y51" s="84"/>
    </row>
    <row r="52" spans="1:28" ht="18" x14ac:dyDescent="0.2">
      <c r="A52" s="30"/>
      <c r="B52" s="30"/>
      <c r="C52" s="30"/>
      <c r="D52" s="30"/>
      <c r="E52" s="30"/>
      <c r="F52" s="30"/>
      <c r="G52" s="30"/>
      <c r="H52" s="145"/>
      <c r="I52" s="30"/>
      <c r="J52" s="30"/>
      <c r="K52" s="30"/>
      <c r="L52" s="30"/>
      <c r="M52" s="30"/>
      <c r="N52" s="30"/>
      <c r="O52" s="30"/>
      <c r="P52" s="30"/>
      <c r="Q52" s="30"/>
      <c r="R52" s="30"/>
      <c r="S52" s="30"/>
      <c r="T52" s="30"/>
      <c r="U52" s="30"/>
      <c r="V52" s="39"/>
      <c r="X52" s="83"/>
    </row>
    <row r="53" spans="1:28" ht="18" x14ac:dyDescent="0.2">
      <c r="A53" s="30"/>
      <c r="B53" s="30"/>
      <c r="C53" s="30"/>
      <c r="D53" s="30"/>
      <c r="E53" s="30"/>
      <c r="F53" s="30"/>
      <c r="G53" s="30"/>
      <c r="H53" s="190"/>
      <c r="I53" s="30"/>
      <c r="J53" s="30"/>
      <c r="K53" s="30"/>
      <c r="L53" s="30"/>
      <c r="M53" s="30"/>
      <c r="N53" s="30"/>
      <c r="O53" s="30"/>
      <c r="P53" s="30"/>
      <c r="Q53" s="30"/>
      <c r="R53" s="30"/>
      <c r="S53" s="30"/>
      <c r="T53" s="30"/>
      <c r="U53" s="30"/>
      <c r="V53" s="39" t="s">
        <v>66</v>
      </c>
      <c r="X53" s="83"/>
    </row>
    <row r="54" spans="1:28" ht="18" x14ac:dyDescent="0.2">
      <c r="A54" s="30"/>
      <c r="B54" s="30"/>
      <c r="C54" s="30"/>
      <c r="D54" s="30"/>
      <c r="E54" s="30"/>
      <c r="F54" s="30"/>
      <c r="G54" s="30"/>
      <c r="H54" s="146"/>
      <c r="I54" s="30" t="s">
        <v>66</v>
      </c>
      <c r="J54" s="444" t="s">
        <v>160</v>
      </c>
      <c r="K54" s="444"/>
      <c r="L54" s="444"/>
      <c r="M54" s="444"/>
      <c r="N54" s="444"/>
      <c r="O54" s="444"/>
      <c r="P54" s="444"/>
      <c r="Q54" s="444"/>
      <c r="R54" s="444"/>
      <c r="S54" s="444"/>
      <c r="T54" s="444"/>
      <c r="U54" s="30"/>
      <c r="V54" s="39"/>
      <c r="X54" s="83"/>
    </row>
    <row r="55" spans="1:28" ht="18" x14ac:dyDescent="0.2">
      <c r="A55" s="30"/>
      <c r="B55" s="30"/>
      <c r="C55" s="30"/>
      <c r="D55" s="30"/>
      <c r="E55" s="30"/>
      <c r="F55" s="30"/>
      <c r="G55" s="30"/>
      <c r="H55" s="145"/>
      <c r="I55" s="30"/>
      <c r="J55" s="30"/>
      <c r="K55" s="30"/>
      <c r="L55" s="30" t="s">
        <v>66</v>
      </c>
      <c r="M55" s="30"/>
      <c r="N55" s="30" t="s">
        <v>66</v>
      </c>
      <c r="O55" s="30"/>
      <c r="P55" s="30"/>
      <c r="Q55" s="30"/>
      <c r="R55" s="30"/>
      <c r="S55" s="30"/>
      <c r="T55" s="30"/>
      <c r="U55" s="30"/>
      <c r="V55" s="39"/>
      <c r="X55" s="44"/>
    </row>
    <row r="56" spans="1:28" ht="18" x14ac:dyDescent="0.2">
      <c r="A56" s="39"/>
      <c r="B56" s="39"/>
      <c r="C56" s="39"/>
      <c r="D56" s="39"/>
      <c r="E56" s="39"/>
      <c r="F56" s="39"/>
      <c r="G56" s="39"/>
      <c r="H56" s="147"/>
      <c r="I56" s="39"/>
      <c r="J56" s="39"/>
      <c r="K56" s="39"/>
      <c r="L56" s="39"/>
      <c r="M56" s="39"/>
      <c r="N56" s="39"/>
      <c r="O56" s="39"/>
      <c r="P56" s="39"/>
      <c r="Q56" s="39"/>
      <c r="R56" s="39"/>
      <c r="S56" s="39"/>
      <c r="T56" s="39"/>
      <c r="U56" s="39"/>
      <c r="V56" s="39"/>
    </row>
    <row r="57" spans="1:28" ht="18" x14ac:dyDescent="0.2">
      <c r="A57" s="39"/>
      <c r="B57" s="39"/>
      <c r="C57" s="39"/>
      <c r="D57" s="39"/>
      <c r="E57" s="39"/>
      <c r="F57" s="39"/>
      <c r="G57" s="39"/>
      <c r="H57" s="147"/>
      <c r="I57" s="39"/>
      <c r="J57" s="39"/>
      <c r="K57" s="39"/>
      <c r="L57" s="39"/>
      <c r="M57" s="39"/>
      <c r="N57" s="39"/>
      <c r="O57" s="39"/>
      <c r="P57" s="39"/>
      <c r="Q57" s="39"/>
      <c r="R57" s="39"/>
      <c r="S57" s="39"/>
      <c r="T57" s="39"/>
      <c r="U57" s="39"/>
      <c r="V57" s="39"/>
    </row>
    <row r="58" spans="1:28" ht="18" x14ac:dyDescent="0.2">
      <c r="A58" s="39"/>
      <c r="B58" s="39"/>
      <c r="C58" s="39"/>
      <c r="D58" s="39"/>
      <c r="E58" s="39"/>
      <c r="F58" s="39"/>
      <c r="G58" s="39"/>
      <c r="H58" s="147"/>
      <c r="I58" s="39"/>
      <c r="J58" s="39"/>
      <c r="K58" s="39"/>
      <c r="L58" s="39"/>
      <c r="M58" s="39"/>
      <c r="N58" s="39"/>
      <c r="O58" s="39"/>
      <c r="P58" s="39"/>
      <c r="Q58" s="39"/>
      <c r="R58" s="39"/>
      <c r="S58" s="39"/>
      <c r="T58" s="39"/>
      <c r="U58" s="39"/>
      <c r="V58" s="39"/>
    </row>
    <row r="59" spans="1:28" ht="18" x14ac:dyDescent="0.2">
      <c r="A59" s="39"/>
      <c r="B59" s="39"/>
      <c r="C59" s="39"/>
      <c r="D59" s="39"/>
      <c r="E59" s="39"/>
      <c r="F59" s="39"/>
      <c r="G59" s="39"/>
      <c r="H59" s="147"/>
      <c r="I59" s="39"/>
      <c r="J59" s="39"/>
      <c r="K59" s="39"/>
      <c r="L59" s="39"/>
      <c r="M59" s="39"/>
      <c r="N59" s="39"/>
      <c r="O59" s="39"/>
      <c r="P59" s="39"/>
      <c r="Q59" s="39"/>
      <c r="R59" s="39"/>
      <c r="S59" s="39"/>
      <c r="T59" s="39"/>
      <c r="U59" s="39"/>
      <c r="V59" s="39"/>
    </row>
    <row r="65528" spans="8:10" x14ac:dyDescent="0.2">
      <c r="H65528" s="148">
        <f>SUM(H9:H65527)</f>
        <v>160168.28999999998</v>
      </c>
      <c r="I65528" s="46">
        <f>SUM(I9:I65527)</f>
        <v>8.8220000000000667</v>
      </c>
      <c r="J65528" s="46">
        <f>SUM(J9:J65527)</f>
        <v>3711.9400000000005</v>
      </c>
    </row>
  </sheetData>
  <sheetProtection formatCells="0" formatColumns="0" formatRows="0"/>
  <protectedRanges>
    <protectedRange sqref="M6" name="Диапазон8"/>
    <protectedRange sqref="M9:N42" name="Диапазон3"/>
    <protectedRange sqref="A3:G3" name="Диапазон6"/>
    <protectedRange sqref="W48:W50" name="Диапазон7"/>
  </protectedRanges>
  <customSheetViews>
    <customSheetView guid="{77C8D547-F0D3-4B7A-94A2-94B6358D7709}" scale="75" zeroValues="0" fitToPage="1" hiddenColumns="1">
      <pane xSplit="1" ySplit="8" topLeftCell="B9" activePane="bottomRight" state="frozen"/>
      <selection pane="bottomRight" activeCell="M9" sqref="M9"/>
      <rowBreaks count="1" manualBreakCount="1">
        <brk id="49" max="16383" man="1"/>
      </rowBreaks>
      <pageMargins left="0.28999999999999998" right="0.16" top="0.31" bottom="0.21" header="0.33" footer="0.51181102362204722"/>
      <printOptions horizontalCentered="1" verticalCentered="1"/>
      <pageSetup paperSize="9" scale="69" orientation="portrait" horizontalDpi="180" verticalDpi="180" r:id="rId1"/>
      <headerFooter alignWithMargins="0"/>
    </customSheetView>
    <customSheetView guid="{89A73F7A-C89E-4527-AEEB-D06379023611}" scale="75" zeroValues="0" fitToPage="1" hiddenColumns="1">
      <pane xSplit="1" ySplit="8" topLeftCell="B9" activePane="bottomRight" state="frozen"/>
      <selection pane="bottomRight" activeCell="P42" sqref="P42"/>
      <rowBreaks count="1" manualBreakCount="1">
        <brk id="49" max="16383" man="1"/>
      </rowBreaks>
      <pageMargins left="0.28999999999999998" right="0.16" top="0.31" bottom="0.21" header="0.33" footer="0.51181102362204722"/>
      <printOptions horizontalCentered="1" verticalCentered="1"/>
      <pageSetup paperSize="9" scale="69" orientation="portrait" horizontalDpi="180" verticalDpi="180" r:id="rId2"/>
      <headerFooter alignWithMargins="0"/>
    </customSheetView>
  </customSheetViews>
  <mergeCells count="28">
    <mergeCell ref="Y5:Y7"/>
    <mergeCell ref="A5:A8"/>
    <mergeCell ref="V5:V7"/>
    <mergeCell ref="U6:U7"/>
    <mergeCell ref="T5:U5"/>
    <mergeCell ref="R6:R7"/>
    <mergeCell ref="M6:N6"/>
    <mergeCell ref="J6:J7"/>
    <mergeCell ref="Q6:Q7"/>
    <mergeCell ref="J54:T54"/>
    <mergeCell ref="A47:J47"/>
    <mergeCell ref="S6:S7"/>
    <mergeCell ref="P5:S5"/>
    <mergeCell ref="A45:H45"/>
    <mergeCell ref="P8:S8"/>
    <mergeCell ref="K6:L6"/>
    <mergeCell ref="K5:L5"/>
    <mergeCell ref="A1:U1"/>
    <mergeCell ref="A2:U2"/>
    <mergeCell ref="H6:H7"/>
    <mergeCell ref="I6:I7"/>
    <mergeCell ref="P6:P7"/>
    <mergeCell ref="M5:N5"/>
    <mergeCell ref="T6:T7"/>
    <mergeCell ref="H5:J5"/>
    <mergeCell ref="A3:M3"/>
    <mergeCell ref="B5:G5"/>
    <mergeCell ref="B6:G6"/>
  </mergeCells>
  <phoneticPr fontId="0" type="noConversion"/>
  <printOptions horizontalCentered="1" verticalCentered="1"/>
  <pageMargins left="0.19685039370078741" right="0" top="0.31496062992125984" bottom="0.19685039370078741" header="0.31496062992125984" footer="0.19685039370078741"/>
  <pageSetup paperSize="9" scale="60" orientation="landscape" r:id="rId3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0"/>
    <pageSetUpPr fitToPage="1"/>
  </sheetPr>
  <dimension ref="A1:W74"/>
  <sheetViews>
    <sheetView tabSelected="1" topLeftCell="A2" zoomScale="60" zoomScaleNormal="60" zoomScaleSheetLayoutView="80" workbookViewId="0">
      <selection activeCell="W46" sqref="W46"/>
    </sheetView>
  </sheetViews>
  <sheetFormatPr defaultColWidth="7.140625" defaultRowHeight="15" x14ac:dyDescent="0.2"/>
  <cols>
    <col min="1" max="1" width="26" style="44" customWidth="1"/>
    <col min="2" max="2" width="12.140625" style="44" customWidth="1"/>
    <col min="3" max="3" width="10.28515625" style="44" customWidth="1"/>
    <col min="4" max="4" width="10.5703125" style="44" customWidth="1"/>
    <col min="5" max="5" width="11.7109375" style="44" customWidth="1"/>
    <col min="6" max="6" width="11.85546875" style="44" customWidth="1"/>
    <col min="7" max="7" width="11.5703125" style="44" customWidth="1"/>
    <col min="8" max="8" width="12.140625" style="44" customWidth="1"/>
    <col min="9" max="9" width="11.7109375" style="44" customWidth="1"/>
    <col min="10" max="10" width="11.140625" style="44" customWidth="1"/>
    <col min="11" max="11" width="12.140625" style="44" customWidth="1"/>
    <col min="12" max="12" width="20.140625" style="44" customWidth="1"/>
    <col min="13" max="13" width="9.42578125" style="44" hidden="1" customWidth="1"/>
    <col min="14" max="14" width="0.42578125" style="44" hidden="1" customWidth="1"/>
    <col min="15" max="15" width="7.5703125" style="44" hidden="1" customWidth="1"/>
    <col min="16" max="16384" width="7.140625" style="44"/>
  </cols>
  <sheetData>
    <row r="1" spans="1:23" ht="10.5" hidden="1" customHeight="1" x14ac:dyDescent="0.2">
      <c r="A1" s="311"/>
      <c r="B1" s="311"/>
      <c r="C1" s="311"/>
      <c r="D1" s="311"/>
      <c r="E1" s="311"/>
      <c r="F1" s="311"/>
      <c r="G1" s="311"/>
      <c r="H1" s="311"/>
      <c r="I1" s="311"/>
      <c r="J1" s="311"/>
      <c r="K1" s="311"/>
      <c r="L1" s="311"/>
    </row>
    <row r="2" spans="1:23" s="312" customFormat="1" ht="16.5" customHeight="1" x14ac:dyDescent="0.2">
      <c r="A2" s="507" t="s">
        <v>217</v>
      </c>
      <c r="B2" s="507"/>
      <c r="C2" s="507"/>
      <c r="D2" s="507"/>
      <c r="E2" s="507"/>
      <c r="F2" s="507"/>
      <c r="G2" s="507"/>
      <c r="H2" s="507"/>
      <c r="I2" s="507"/>
      <c r="J2" s="507"/>
      <c r="K2" s="507"/>
      <c r="L2" s="349"/>
      <c r="M2" s="63"/>
    </row>
    <row r="3" spans="1:23" ht="14.25" customHeight="1" x14ac:dyDescent="0.2">
      <c r="A3" s="508" t="str">
        <f>'Исходный для набора'!A2:U2</f>
        <v>по надою молока в сельскохозяйственных предприятиях и К(Ф)Х края</v>
      </c>
      <c r="B3" s="508"/>
      <c r="C3" s="508"/>
      <c r="D3" s="508"/>
      <c r="E3" s="508"/>
      <c r="F3" s="508"/>
      <c r="G3" s="508"/>
      <c r="H3" s="508"/>
      <c r="I3" s="508"/>
      <c r="J3" s="508"/>
      <c r="K3" s="508"/>
      <c r="L3" s="391"/>
      <c r="M3" s="311"/>
    </row>
    <row r="4" spans="1:23" ht="17.25" customHeight="1" x14ac:dyDescent="0.2">
      <c r="A4" s="520" t="str">
        <f>'Исходный для набора'!A3:M3</f>
        <v>на 12 февраля</v>
      </c>
      <c r="B4" s="520"/>
      <c r="C4" s="520"/>
      <c r="D4" s="520"/>
      <c r="E4" s="520"/>
      <c r="F4" s="519" t="str">
        <f>'Исходный для набора'!N3</f>
        <v>2024 года</v>
      </c>
      <c r="G4" s="519"/>
      <c r="H4" s="519"/>
      <c r="I4" s="519"/>
      <c r="J4" s="519"/>
      <c r="K4" s="519"/>
      <c r="L4" s="392"/>
      <c r="M4" s="25"/>
    </row>
    <row r="5" spans="1:23" ht="15.75" customHeight="1" x14ac:dyDescent="0.2">
      <c r="A5" s="392"/>
      <c r="B5" s="392"/>
      <c r="C5" s="392"/>
      <c r="D5" s="392"/>
      <c r="E5" s="392"/>
      <c r="F5" s="392"/>
      <c r="G5" s="350"/>
      <c r="H5" s="350"/>
      <c r="I5" s="350"/>
      <c r="J5" s="392"/>
      <c r="K5" s="392"/>
      <c r="L5" s="392"/>
      <c r="M5" s="25"/>
    </row>
    <row r="6" spans="1:23" ht="36" customHeight="1" x14ac:dyDescent="0.2">
      <c r="A6" s="509" t="s">
        <v>63</v>
      </c>
      <c r="B6" s="468" t="s">
        <v>121</v>
      </c>
      <c r="C6" s="469"/>
      <c r="D6" s="470"/>
      <c r="E6" s="497" t="s">
        <v>181</v>
      </c>
      <c r="F6" s="498"/>
      <c r="G6" s="474" t="s">
        <v>124</v>
      </c>
      <c r="H6" s="492"/>
      <c r="I6" s="475"/>
      <c r="J6" s="497" t="str">
        <f>'Исходный для набора'!T5</f>
        <v>Разница к 2023 году +/-</v>
      </c>
      <c r="K6" s="498"/>
      <c r="L6" s="494" t="s">
        <v>218</v>
      </c>
      <c r="M6" s="313" t="s">
        <v>1</v>
      </c>
      <c r="N6" s="314" t="s">
        <v>2</v>
      </c>
      <c r="O6" s="436" t="s">
        <v>174</v>
      </c>
    </row>
    <row r="7" spans="1:23" ht="18.75" customHeight="1" x14ac:dyDescent="0.2">
      <c r="A7" s="510"/>
      <c r="B7" s="512" t="s">
        <v>237</v>
      </c>
      <c r="C7" s="521" t="s">
        <v>122</v>
      </c>
      <c r="D7" s="523" t="s">
        <v>228</v>
      </c>
      <c r="E7" s="517" t="str">
        <f>'Исходный для набора'!M6</f>
        <v>на 1 января</v>
      </c>
      <c r="F7" s="518"/>
      <c r="G7" s="501">
        <f>'Исходный для набора'!P6</f>
        <v>2024</v>
      </c>
      <c r="H7" s="503" t="s">
        <v>182</v>
      </c>
      <c r="I7" s="501" t="str">
        <f>'Исходный для набора'!R6</f>
        <v>2023 год</v>
      </c>
      <c r="J7" s="499" t="s">
        <v>172</v>
      </c>
      <c r="K7" s="505" t="s">
        <v>173</v>
      </c>
      <c r="L7" s="495"/>
      <c r="M7" s="25" t="s">
        <v>4</v>
      </c>
      <c r="N7" s="315" t="s">
        <v>5</v>
      </c>
      <c r="O7" s="493"/>
      <c r="W7" s="253"/>
    </row>
    <row r="8" spans="1:23" ht="61.5" customHeight="1" x14ac:dyDescent="0.2">
      <c r="A8" s="510"/>
      <c r="B8" s="513"/>
      <c r="C8" s="522"/>
      <c r="D8" s="524"/>
      <c r="E8" s="351" t="s">
        <v>237</v>
      </c>
      <c r="F8" s="351" t="s">
        <v>228</v>
      </c>
      <c r="G8" s="502"/>
      <c r="H8" s="504"/>
      <c r="I8" s="502"/>
      <c r="J8" s="500"/>
      <c r="K8" s="506"/>
      <c r="L8" s="496"/>
      <c r="M8" s="25"/>
      <c r="N8" s="316" t="str">
        <f>'Исходный для набора'!X7</f>
        <v>2022 год</v>
      </c>
      <c r="O8" s="493"/>
    </row>
    <row r="9" spans="1:23" ht="18" customHeight="1" x14ac:dyDescent="0.2">
      <c r="A9" s="511"/>
      <c r="B9" s="352" t="s">
        <v>6</v>
      </c>
      <c r="C9" s="353" t="s">
        <v>6</v>
      </c>
      <c r="D9" s="353" t="s">
        <v>6</v>
      </c>
      <c r="E9" s="354" t="s">
        <v>7</v>
      </c>
      <c r="F9" s="354" t="s">
        <v>7</v>
      </c>
      <c r="G9" s="468" t="s">
        <v>8</v>
      </c>
      <c r="H9" s="469"/>
      <c r="I9" s="470"/>
      <c r="J9" s="354" t="s">
        <v>6</v>
      </c>
      <c r="K9" s="354" t="s">
        <v>9</v>
      </c>
      <c r="L9" s="354" t="s">
        <v>6</v>
      </c>
      <c r="M9" s="317"/>
      <c r="N9" s="318"/>
      <c r="O9" s="437"/>
    </row>
    <row r="10" spans="1:23" ht="16.5" x14ac:dyDescent="0.2">
      <c r="A10" s="354"/>
      <c r="B10" s="355">
        <v>1</v>
      </c>
      <c r="C10" s="393">
        <v>2</v>
      </c>
      <c r="D10" s="393">
        <v>3</v>
      </c>
      <c r="E10" s="354">
        <v>4</v>
      </c>
      <c r="F10" s="354">
        <v>5</v>
      </c>
      <c r="G10" s="354">
        <v>6</v>
      </c>
      <c r="H10" s="354">
        <v>7</v>
      </c>
      <c r="I10" s="354">
        <v>8</v>
      </c>
      <c r="J10" s="354">
        <v>9</v>
      </c>
      <c r="K10" s="354">
        <v>10</v>
      </c>
      <c r="L10" s="354">
        <v>11</v>
      </c>
      <c r="M10" s="394"/>
      <c r="N10" s="319"/>
      <c r="O10" s="319"/>
    </row>
    <row r="11" spans="1:23" ht="16.5" x14ac:dyDescent="0.25">
      <c r="A11" s="356" t="s">
        <v>10</v>
      </c>
      <c r="B11" s="357">
        <f>'Исходный для набора'!H9</f>
        <v>55.639000000000003</v>
      </c>
      <c r="C11" s="357">
        <f>'Исходный для набора'!I9</f>
        <v>1.8689999999999998</v>
      </c>
      <c r="D11" s="357">
        <f>'Исходный для набора'!J9</f>
        <v>47.73</v>
      </c>
      <c r="E11" s="358">
        <f>'Исходный для набора'!M9</f>
        <v>1895</v>
      </c>
      <c r="F11" s="358">
        <f>'Исходный для набора'!N9</f>
        <v>1876</v>
      </c>
      <c r="G11" s="357">
        <f>'Исходный для набора'!P9</f>
        <v>29.360949868073881</v>
      </c>
      <c r="H11" s="359">
        <f>'Исходный для набора'!Q9</f>
        <v>0.9862796833773082</v>
      </c>
      <c r="I11" s="357">
        <f>'Исходный для набора'!R9</f>
        <v>25.442430703624733</v>
      </c>
      <c r="J11" s="357">
        <f>'Исходный для набора'!T9</f>
        <v>7.909000000000006</v>
      </c>
      <c r="K11" s="357">
        <f>'Исходный для набора'!U9</f>
        <v>3.9185191644491475</v>
      </c>
      <c r="L11" s="357">
        <f>'Исходный для набора'!V9</f>
        <v>67.048000000000002</v>
      </c>
      <c r="M11" s="41">
        <f>'Исходный для набора'!W9</f>
        <v>53.77</v>
      </c>
      <c r="N11" s="45">
        <f>'Исходный для набора'!X9</f>
        <v>1828</v>
      </c>
      <c r="O11" s="41">
        <f>'Исходный для набора'!Y9</f>
        <v>47.8</v>
      </c>
    </row>
    <row r="12" spans="1:23" ht="16.5" x14ac:dyDescent="0.25">
      <c r="A12" s="356" t="s">
        <v>23</v>
      </c>
      <c r="B12" s="357">
        <f>'Исходный для набора'!H23</f>
        <v>207.4</v>
      </c>
      <c r="C12" s="357">
        <f>'Исходный для набора'!I23</f>
        <v>0.30000000000001137</v>
      </c>
      <c r="D12" s="357">
        <f>'Исходный для набора'!J23</f>
        <v>212.54</v>
      </c>
      <c r="E12" s="358">
        <f>'Исходный для набора'!M23</f>
        <v>10487</v>
      </c>
      <c r="F12" s="358">
        <f>'Исходный для набора'!N23</f>
        <v>10706</v>
      </c>
      <c r="G12" s="357">
        <f>'Исходный для набора'!P23</f>
        <v>19.77686659673882</v>
      </c>
      <c r="H12" s="359">
        <f>'Исходный для набора'!Q23</f>
        <v>2.8606846571946676E-2</v>
      </c>
      <c r="I12" s="357">
        <f>'Исходный для набора'!R23</f>
        <v>19.852419204184567</v>
      </c>
      <c r="J12" s="357">
        <f>'Исходный для набора'!T23</f>
        <v>-5.1399999999999864</v>
      </c>
      <c r="K12" s="357">
        <f>'Исходный для набора'!U23</f>
        <v>-7.55526074457471E-2</v>
      </c>
      <c r="L12" s="357">
        <f>'Исходный для набора'!V23</f>
        <v>238.5</v>
      </c>
      <c r="M12" s="41">
        <f>'Исходный для набора'!W23</f>
        <v>207.1</v>
      </c>
      <c r="N12" s="45">
        <f>'Исходный для набора'!X23</f>
        <v>10626</v>
      </c>
      <c r="O12" s="41">
        <f>'Исходный для набора'!Y23</f>
        <v>200.6</v>
      </c>
    </row>
    <row r="13" spans="1:23" ht="16.5" x14ac:dyDescent="0.25">
      <c r="A13" s="356" t="s">
        <v>15</v>
      </c>
      <c r="B13" s="357">
        <f>'Исходный для набора'!H15</f>
        <v>15.61</v>
      </c>
      <c r="C13" s="357">
        <f>'Исходный для набора'!I15</f>
        <v>9.9999999999997868E-3</v>
      </c>
      <c r="D13" s="357">
        <f>'Исходный для набора'!J15</f>
        <v>14.89</v>
      </c>
      <c r="E13" s="358">
        <f>'Исходный для набора'!M15</f>
        <v>1017</v>
      </c>
      <c r="F13" s="358">
        <f>'Исходный для набора'!N15</f>
        <v>1015</v>
      </c>
      <c r="G13" s="357">
        <f>'Исходный для набора'!P15</f>
        <v>15.349065880039332</v>
      </c>
      <c r="H13" s="359">
        <f>'Исходный для набора'!Q15</f>
        <v>9.8328416912494276E-3</v>
      </c>
      <c r="I13" s="357">
        <f>'Исходный для набора'!R15</f>
        <v>14.669950738916258</v>
      </c>
      <c r="J13" s="357">
        <f>'Исходный для набора'!T15</f>
        <v>0.71999999999999886</v>
      </c>
      <c r="K13" s="357">
        <f>'Исходный для набора'!U15</f>
        <v>0.67911514112307358</v>
      </c>
      <c r="L13" s="357">
        <f>'Исходный для набора'!V15</f>
        <v>12.44</v>
      </c>
      <c r="M13" s="41">
        <f>'Исходный для набора'!W15</f>
        <v>15.6</v>
      </c>
      <c r="N13" s="45">
        <f>'Исходный для набора'!X15</f>
        <v>1003</v>
      </c>
      <c r="O13" s="41">
        <f>'Исходный для набора'!Y15</f>
        <v>12.6</v>
      </c>
    </row>
    <row r="14" spans="1:23" ht="15" hidden="1" customHeight="1" x14ac:dyDescent="0.25">
      <c r="A14" s="356" t="s">
        <v>34</v>
      </c>
      <c r="B14" s="357">
        <f>'Исходный для набора'!H36</f>
        <v>0</v>
      </c>
      <c r="C14" s="357">
        <f>'Исходный для набора'!I36</f>
        <v>0</v>
      </c>
      <c r="D14" s="357">
        <f>'Исходный для набора'!J36</f>
        <v>0</v>
      </c>
      <c r="E14" s="358">
        <f>'Исходный для набора'!M36</f>
        <v>0</v>
      </c>
      <c r="F14" s="358">
        <f>'Исходный для набора'!N36</f>
        <v>0</v>
      </c>
      <c r="G14" s="357">
        <f>'Исходный для набора'!P36</f>
        <v>0</v>
      </c>
      <c r="H14" s="359">
        <f>'Исходный для набора'!Q36</f>
        <v>0</v>
      </c>
      <c r="I14" s="357">
        <f>'Исходный для набора'!R36</f>
        <v>0</v>
      </c>
      <c r="J14" s="357">
        <f>'Исходный для набора'!T36</f>
        <v>0</v>
      </c>
      <c r="K14" s="357">
        <f>'Исходный для набора'!U36</f>
        <v>0</v>
      </c>
      <c r="L14" s="357">
        <f>'Исходный для набора'!V36</f>
        <v>0</v>
      </c>
      <c r="M14" s="41">
        <f>'Исходный для набора'!W36</f>
        <v>0</v>
      </c>
      <c r="N14" s="45">
        <f>'Исходный для набора'!X36</f>
        <v>0</v>
      </c>
      <c r="O14" s="41">
        <f>'Исходный для набора'!Y36</f>
        <v>0</v>
      </c>
    </row>
    <row r="15" spans="1:23" ht="16.5" x14ac:dyDescent="0.25">
      <c r="A15" s="356" t="s">
        <v>20</v>
      </c>
      <c r="B15" s="357">
        <f>'Исходный для набора'!H20</f>
        <v>2.6</v>
      </c>
      <c r="C15" s="357">
        <f>'Исходный для набора'!I20</f>
        <v>0</v>
      </c>
      <c r="D15" s="357">
        <f>'Исходный для набора'!J20</f>
        <v>4.62</v>
      </c>
      <c r="E15" s="358">
        <f>'Исходный для набора'!M20</f>
        <v>313</v>
      </c>
      <c r="F15" s="358">
        <f>'Исходный для набора'!N20</f>
        <v>995</v>
      </c>
      <c r="G15" s="357">
        <f>'Исходный для набора'!P20</f>
        <v>8.3067092651757193</v>
      </c>
      <c r="H15" s="359">
        <f>'Исходный для набора'!Q20</f>
        <v>0</v>
      </c>
      <c r="I15" s="357">
        <f>'Исходный для набора'!R20</f>
        <v>4.6432160804020102</v>
      </c>
      <c r="J15" s="357">
        <f>'Исходный для набора'!T20</f>
        <v>-2.02</v>
      </c>
      <c r="K15" s="357">
        <f>'Исходный для набора'!U20</f>
        <v>3.6634931847737091</v>
      </c>
      <c r="L15" s="357">
        <f>'Исходный для набора'!V20</f>
        <v>2.85</v>
      </c>
      <c r="M15" s="41">
        <f>'Исходный для набора'!W20</f>
        <v>2.6</v>
      </c>
      <c r="N15" s="45">
        <f>'Исходный для набора'!X20</f>
        <v>1093</v>
      </c>
      <c r="O15" s="41">
        <f>'Исходный для набора'!Y20</f>
        <v>5.5</v>
      </c>
    </row>
    <row r="16" spans="1:23" ht="16.5" x14ac:dyDescent="0.25">
      <c r="A16" s="356" t="s">
        <v>42</v>
      </c>
      <c r="B16" s="357">
        <f>'Исходный для набора'!H30</f>
        <v>9.6</v>
      </c>
      <c r="C16" s="357">
        <f>'Исходный для набора'!I30</f>
        <v>0</v>
      </c>
      <c r="D16" s="357">
        <f>'Исходный для набора'!J30</f>
        <v>9.01</v>
      </c>
      <c r="E16" s="358">
        <f>'Исходный для набора'!M30</f>
        <v>675</v>
      </c>
      <c r="F16" s="358">
        <f>'Исходный для набора'!N30</f>
        <v>674</v>
      </c>
      <c r="G16" s="357">
        <f>'Исходный для набора'!P30</f>
        <v>14.222222222222221</v>
      </c>
      <c r="H16" s="359">
        <f>'Исходный для набора'!Q30</f>
        <v>0</v>
      </c>
      <c r="I16" s="357">
        <f>'Исходный для набора'!R30</f>
        <v>13.367952522255193</v>
      </c>
      <c r="J16" s="357">
        <f>'Исходный для набора'!T30</f>
        <v>0.58999999999999986</v>
      </c>
      <c r="K16" s="357">
        <f>'Исходный для набора'!U30</f>
        <v>0.85426969996702873</v>
      </c>
      <c r="L16" s="357">
        <f>'Исходный для набора'!V30</f>
        <v>5.7</v>
      </c>
      <c r="M16" s="41">
        <f>'Исходный для набора'!W30</f>
        <v>9.6</v>
      </c>
      <c r="N16" s="45">
        <f>'Исходный для набора'!X30</f>
        <v>610</v>
      </c>
      <c r="O16" s="41">
        <f>'Исходный для набора'!Y30</f>
        <v>7.5</v>
      </c>
    </row>
    <row r="17" spans="1:21" ht="16.5" x14ac:dyDescent="0.25">
      <c r="A17" s="356" t="s">
        <v>21</v>
      </c>
      <c r="B17" s="357">
        <f>'Исходный для набора'!H21</f>
        <v>0.83</v>
      </c>
      <c r="C17" s="357">
        <f>'Исходный для набора'!I21</f>
        <v>0</v>
      </c>
      <c r="D17" s="357">
        <f>'Исходный для набора'!J21</f>
        <v>6.33</v>
      </c>
      <c r="E17" s="358">
        <f>'Исходный для набора'!M21</f>
        <v>127</v>
      </c>
      <c r="F17" s="358">
        <f>'Исходный для набора'!N21</f>
        <v>527</v>
      </c>
      <c r="G17" s="357">
        <f>'Исходный для набора'!P21</f>
        <v>6.5354330708661417</v>
      </c>
      <c r="H17" s="359">
        <f>'Исходный для набора'!Q21</f>
        <v>0</v>
      </c>
      <c r="I17" s="357">
        <f>'Исходный для набора'!R21</f>
        <v>12.011385199240987</v>
      </c>
      <c r="J17" s="357">
        <f>'Исходный для набора'!T21</f>
        <v>-5.5</v>
      </c>
      <c r="K17" s="357">
        <f>'Исходный для набора'!U21</f>
        <v>-5.4759521283748454</v>
      </c>
      <c r="L17" s="357">
        <f>'Исходный для набора'!V21</f>
        <v>0.92</v>
      </c>
      <c r="M17" s="41">
        <f>'Исходный для набора'!W21</f>
        <v>0.83</v>
      </c>
      <c r="N17" s="45">
        <f>'Исходный для набора'!X21</f>
        <v>458</v>
      </c>
      <c r="O17" s="41">
        <f>'Исходный для набора'!Y21</f>
        <v>7.5</v>
      </c>
    </row>
    <row r="18" spans="1:21" ht="16.5" x14ac:dyDescent="0.25">
      <c r="A18" s="356" t="s">
        <v>31</v>
      </c>
      <c r="B18" s="357">
        <f>'Исходный для набора'!H33</f>
        <v>46.18</v>
      </c>
      <c r="C18" s="357">
        <f>'Исходный для набора'!I33</f>
        <v>3.9999999999999147E-2</v>
      </c>
      <c r="D18" s="357">
        <f>'Исходный для набора'!J33</f>
        <v>43.54</v>
      </c>
      <c r="E18" s="358">
        <f>'Исходный для набора'!M33</f>
        <v>2490</v>
      </c>
      <c r="F18" s="358">
        <f>'Исходный для набора'!N33</f>
        <v>2459</v>
      </c>
      <c r="G18" s="357">
        <f>'Исходный для набора'!P33</f>
        <v>18.546184738955823</v>
      </c>
      <c r="H18" s="359">
        <f>'Исходный для набора'!Q33</f>
        <v>1.606425702811265E-2</v>
      </c>
      <c r="I18" s="357">
        <f>'Исходный для набора'!R33</f>
        <v>17.706384709231394</v>
      </c>
      <c r="J18" s="357">
        <f>'Исходный для набора'!T33</f>
        <v>2.6400000000000006</v>
      </c>
      <c r="K18" s="357">
        <f>'Исходный для набора'!U33</f>
        <v>0.83980002972442946</v>
      </c>
      <c r="L18" s="357">
        <f>'Исходный для набора'!V33</f>
        <v>54.43</v>
      </c>
      <c r="M18" s="41">
        <f>'Исходный для набора'!W33</f>
        <v>46.14</v>
      </c>
      <c r="N18" s="45">
        <f>'Исходный для набора'!X33</f>
        <v>2761</v>
      </c>
      <c r="O18" s="41">
        <f>'Исходный для набора'!Y33</f>
        <v>45.4</v>
      </c>
    </row>
    <row r="19" spans="1:21" ht="16.5" x14ac:dyDescent="0.25">
      <c r="A19" s="356" t="s">
        <v>32</v>
      </c>
      <c r="B19" s="357">
        <f>'Исходный для набора'!H34</f>
        <v>8.3699999999999992</v>
      </c>
      <c r="C19" s="357">
        <f>'Исходный для набора'!I34</f>
        <v>-1.0000000000001563E-2</v>
      </c>
      <c r="D19" s="357">
        <f>'Исходный для набора'!J34</f>
        <v>8.67</v>
      </c>
      <c r="E19" s="358">
        <f>'Исходный для набора'!M34</f>
        <v>741</v>
      </c>
      <c r="F19" s="358">
        <f>'Исходный для набора'!N34</f>
        <v>759</v>
      </c>
      <c r="G19" s="357">
        <f>'Исходный для набора'!P34</f>
        <v>11.295546558704453</v>
      </c>
      <c r="H19" s="359">
        <f>'Исходный для набора'!Q34</f>
        <v>-1.3495276653172184E-2</v>
      </c>
      <c r="I19" s="357">
        <f>'Исходный для набора'!R34</f>
        <v>11.422924901185771</v>
      </c>
      <c r="J19" s="357">
        <f>'Исходный для набора'!T34</f>
        <v>-0.30000000000000071</v>
      </c>
      <c r="K19" s="357">
        <f>'Исходный для набора'!U34</f>
        <v>-0.12737834248131819</v>
      </c>
      <c r="L19" s="357">
        <f>'Исходный для набора'!V34</f>
        <v>4.88</v>
      </c>
      <c r="M19" s="41">
        <f>'Исходный для набора'!W34</f>
        <v>8.3800000000000008</v>
      </c>
      <c r="N19" s="45">
        <f>'Исходный для набора'!X34</f>
        <v>796</v>
      </c>
      <c r="O19" s="41">
        <f>'Исходный для набора'!Y34</f>
        <v>9.6999999999999993</v>
      </c>
      <c r="U19" s="43"/>
    </row>
    <row r="20" spans="1:21" ht="16.5" x14ac:dyDescent="0.25">
      <c r="A20" s="356" t="s">
        <v>37</v>
      </c>
      <c r="B20" s="357">
        <f>'Исходный для набора'!H39</f>
        <v>7.6</v>
      </c>
      <c r="C20" s="357">
        <f>'Исходный для набора'!I39</f>
        <v>0</v>
      </c>
      <c r="D20" s="357">
        <f>'Исходный для набора'!J39</f>
        <v>8.6</v>
      </c>
      <c r="E20" s="358">
        <f>'Исходный для набора'!M39</f>
        <v>470</v>
      </c>
      <c r="F20" s="358">
        <f>'Исходный для набора'!N39</f>
        <v>440</v>
      </c>
      <c r="G20" s="357">
        <f>'Исходный для набора'!P39</f>
        <v>16.170212765957448</v>
      </c>
      <c r="H20" s="359">
        <f>'Исходный для набора'!Q39</f>
        <v>0</v>
      </c>
      <c r="I20" s="357">
        <f>'Исходный для набора'!R39</f>
        <v>19.545454545454543</v>
      </c>
      <c r="J20" s="357">
        <f>'Исходный для набора'!T39</f>
        <v>-1</v>
      </c>
      <c r="K20" s="357">
        <f>'Исходный для набора'!U39</f>
        <v>-3.3752417794970953</v>
      </c>
      <c r="L20" s="357">
        <f>'Исходный для набора'!V39</f>
        <v>6.3</v>
      </c>
      <c r="M20" s="41">
        <f>'Исходный для набора'!W39</f>
        <v>7.6</v>
      </c>
      <c r="N20" s="45">
        <f>'Исходный для набора'!X39</f>
        <v>440</v>
      </c>
      <c r="O20" s="41">
        <f>'Исходный для набора'!Y39</f>
        <v>6.5</v>
      </c>
    </row>
    <row r="21" spans="1:21" ht="16.5" x14ac:dyDescent="0.25">
      <c r="A21" s="360" t="s">
        <v>139</v>
      </c>
      <c r="B21" s="361">
        <f>SUM(B11:B20)</f>
        <v>353.82900000000006</v>
      </c>
      <c r="C21" s="361">
        <f>B21-M21</f>
        <v>2.2090000000000032</v>
      </c>
      <c r="D21" s="361">
        <f>SUM(D11:D20)</f>
        <v>355.93</v>
      </c>
      <c r="E21" s="362">
        <f>SUM(E11:E20)</f>
        <v>18215</v>
      </c>
      <c r="F21" s="362">
        <f>SUM(F11:F20)</f>
        <v>19451</v>
      </c>
      <c r="G21" s="361">
        <f>B21/E21*1000</f>
        <v>19.425144111995614</v>
      </c>
      <c r="H21" s="363">
        <f>G21-(M21/E21*1000)</f>
        <v>0.12127367554213819</v>
      </c>
      <c r="I21" s="361">
        <f>D21/F21*1000</f>
        <v>18.298802118143026</v>
      </c>
      <c r="J21" s="361">
        <f>B21-D21</f>
        <v>-2.1009999999999422</v>
      </c>
      <c r="K21" s="364">
        <f>G21-I21</f>
        <v>1.1263419938525878</v>
      </c>
      <c r="L21" s="361">
        <f>SUM(L11:L20)</f>
        <v>393.06800000000004</v>
      </c>
      <c r="M21" s="41">
        <f>SUM(M11:M20)</f>
        <v>351.62000000000006</v>
      </c>
      <c r="N21" s="119">
        <f>SUM(N11:N20)</f>
        <v>19615</v>
      </c>
      <c r="O21" s="118">
        <f>SUM(O11:O20)</f>
        <v>343.09999999999997</v>
      </c>
    </row>
    <row r="22" spans="1:21" ht="16.5" x14ac:dyDescent="0.25">
      <c r="A22" s="360"/>
      <c r="B22" s="361"/>
      <c r="C22" s="361"/>
      <c r="D22" s="361"/>
      <c r="E22" s="362"/>
      <c r="F22" s="362"/>
      <c r="G22" s="361"/>
      <c r="H22" s="363"/>
      <c r="I22" s="361"/>
      <c r="J22" s="361"/>
      <c r="K22" s="361"/>
      <c r="L22" s="361"/>
      <c r="M22" s="41"/>
      <c r="N22" s="119"/>
      <c r="O22" s="118"/>
    </row>
    <row r="23" spans="1:21" ht="16.5" x14ac:dyDescent="0.25">
      <c r="A23" s="356" t="s">
        <v>43</v>
      </c>
      <c r="B23" s="357">
        <f>'Исходный для набора'!H12</f>
        <v>8.41</v>
      </c>
      <c r="C23" s="357">
        <f>'Исходный для набора'!I12</f>
        <v>0.14000000000000057</v>
      </c>
      <c r="D23" s="357">
        <f>'Исходный для набора'!J12</f>
        <v>9.51</v>
      </c>
      <c r="E23" s="358">
        <f>'Исходный для набора'!M12</f>
        <v>670</v>
      </c>
      <c r="F23" s="358">
        <f>'Исходный для набора'!N12</f>
        <v>728</v>
      </c>
      <c r="G23" s="357">
        <f>'Исходный для набора'!P12</f>
        <v>12.55223880597015</v>
      </c>
      <c r="H23" s="359">
        <f>'Исходный для набора'!Q12</f>
        <v>0.20895522388059895</v>
      </c>
      <c r="I23" s="357">
        <f>'Исходный для набора'!R12</f>
        <v>13.063186813186812</v>
      </c>
      <c r="J23" s="357">
        <f>'Исходный для набора'!T12</f>
        <v>-1.0999999999999996</v>
      </c>
      <c r="K23" s="357">
        <f>'Исходный для набора'!U12</f>
        <v>-0.51094800721666189</v>
      </c>
      <c r="L23" s="357">
        <f>'Исходный для набора'!V12</f>
        <v>8.06</v>
      </c>
      <c r="M23" s="41">
        <f>'Исходный для набора'!W12</f>
        <v>8.27</v>
      </c>
      <c r="N23" s="45">
        <f>'Исходный для набора'!X12</f>
        <v>745</v>
      </c>
      <c r="O23" s="41">
        <f>'Исходный для набора'!Y12</f>
        <v>9.8000000000000007</v>
      </c>
    </row>
    <row r="24" spans="1:21" ht="16.5" x14ac:dyDescent="0.25">
      <c r="A24" s="356" t="s">
        <v>12</v>
      </c>
      <c r="B24" s="357">
        <f>'Исходный для набора'!H11</f>
        <v>53.75</v>
      </c>
      <c r="C24" s="357">
        <f>'Исходный для набора'!I11</f>
        <v>3.0000000000001137E-2</v>
      </c>
      <c r="D24" s="357">
        <f>'Исходный для набора'!J11</f>
        <v>52.56</v>
      </c>
      <c r="E24" s="358">
        <f>'Исходный для набора'!M11</f>
        <v>3333</v>
      </c>
      <c r="F24" s="358">
        <f>'Исходный для набора'!N11</f>
        <v>3333</v>
      </c>
      <c r="G24" s="357">
        <f>'Исходный для набора'!P11</f>
        <v>16.126612661266126</v>
      </c>
      <c r="H24" s="359">
        <f>'Исходный для набора'!Q11</f>
        <v>9.0009000900117542E-3</v>
      </c>
      <c r="I24" s="357">
        <f>'Исходный для набора'!R11</f>
        <v>15.769576957695771</v>
      </c>
      <c r="J24" s="357">
        <f>'Исходный для набора'!T11</f>
        <v>1.1899999999999977</v>
      </c>
      <c r="K24" s="357">
        <f>'Исходный для набора'!U11</f>
        <v>0.35703570357035552</v>
      </c>
      <c r="L24" s="357">
        <f>'Исходный для набора'!V11</f>
        <v>63.35</v>
      </c>
      <c r="M24" s="41">
        <f>'Исходный для набора'!W11</f>
        <v>53.72</v>
      </c>
      <c r="N24" s="45">
        <f>'Исходный для набора'!X11</f>
        <v>3333</v>
      </c>
      <c r="O24" s="41">
        <f>'Исходный для набора'!Y11</f>
        <v>48.6</v>
      </c>
    </row>
    <row r="25" spans="1:21" ht="16.5" x14ac:dyDescent="0.25">
      <c r="A25" s="356" t="s">
        <v>33</v>
      </c>
      <c r="B25" s="357">
        <f>'Исходный для набора'!H35</f>
        <v>12.318</v>
      </c>
      <c r="C25" s="357">
        <f>'Исходный для набора'!I35</f>
        <v>0.24099999999999966</v>
      </c>
      <c r="D25" s="357">
        <f>'Исходный для набора'!J35</f>
        <v>17.940000000000001</v>
      </c>
      <c r="E25" s="358">
        <f>'Исходный для набора'!M35</f>
        <v>977</v>
      </c>
      <c r="F25" s="358">
        <f>'Исходный для набора'!N35</f>
        <v>1284</v>
      </c>
      <c r="G25" s="357">
        <f>'Исходный для набора'!P35</f>
        <v>12.607983623336745</v>
      </c>
      <c r="H25" s="359">
        <f>'Исходный для набора'!Q35</f>
        <v>0.24667349027635588</v>
      </c>
      <c r="I25" s="357">
        <f>'Исходный для набора'!R35</f>
        <v>13.971962616822431</v>
      </c>
      <c r="J25" s="357">
        <f>'Исходный для набора'!T35</f>
        <v>-5.6220000000000017</v>
      </c>
      <c r="K25" s="357">
        <f>'Исходный для набора'!U35</f>
        <v>-1.3639789934856861</v>
      </c>
      <c r="L25" s="357">
        <f>'Исходный для набора'!V35</f>
        <v>15.4</v>
      </c>
      <c r="M25" s="41">
        <f>'Исходный для набора'!W35</f>
        <v>12.077</v>
      </c>
      <c r="N25" s="45">
        <f>'Исходный для набора'!X35</f>
        <v>1282</v>
      </c>
      <c r="O25" s="41">
        <f>'Исходный для набора'!Y35</f>
        <v>10.3</v>
      </c>
    </row>
    <row r="26" spans="1:21" ht="16.5" x14ac:dyDescent="0.25">
      <c r="A26" s="356" t="s">
        <v>16</v>
      </c>
      <c r="B26" s="357">
        <f>'Исходный для набора'!H16</f>
        <v>21.2</v>
      </c>
      <c r="C26" s="357">
        <f>'Исходный для набора'!I16</f>
        <v>-0.30000000000000071</v>
      </c>
      <c r="D26" s="357">
        <f>'Исходный для набора'!J16</f>
        <v>21.85</v>
      </c>
      <c r="E26" s="358">
        <f>'Исходный для набора'!M16</f>
        <v>1714</v>
      </c>
      <c r="F26" s="358">
        <f>'Исходный для набора'!N16</f>
        <v>1309</v>
      </c>
      <c r="G26" s="357">
        <f>'Исходный для набора'!P16</f>
        <v>12.368728121353557</v>
      </c>
      <c r="H26" s="359">
        <f>'Исходный для набора'!Q16</f>
        <v>-0.17502917152858899</v>
      </c>
      <c r="I26" s="357">
        <f>'Исходный для набора'!R16</f>
        <v>16.692131398013753</v>
      </c>
      <c r="J26" s="357">
        <f>'Исходный для набора'!T16</f>
        <v>-0.65000000000000213</v>
      </c>
      <c r="K26" s="357">
        <f>'Исходный для набора'!U16</f>
        <v>-4.323403276660196</v>
      </c>
      <c r="L26" s="357">
        <f>'Исходный для набора'!V16</f>
        <v>22.4</v>
      </c>
      <c r="M26" s="41">
        <f>'Исходный для набора'!W16</f>
        <v>21.5</v>
      </c>
      <c r="N26" s="45">
        <f>'Исходный для набора'!X16</f>
        <v>1271</v>
      </c>
      <c r="O26" s="41">
        <f>'Исходный для набора'!Y16</f>
        <v>20.3</v>
      </c>
    </row>
    <row r="27" spans="1:21" ht="16.5" x14ac:dyDescent="0.25">
      <c r="A27" s="356" t="s">
        <v>13</v>
      </c>
      <c r="B27" s="357">
        <f>'Исходный для набора'!H13</f>
        <v>3.81</v>
      </c>
      <c r="C27" s="357">
        <f>'Исходный для набора'!I13</f>
        <v>0</v>
      </c>
      <c r="D27" s="357">
        <f>'Исходный для набора'!J13</f>
        <v>4.13</v>
      </c>
      <c r="E27" s="358">
        <f>'Исходный для набора'!M13</f>
        <v>328</v>
      </c>
      <c r="F27" s="358">
        <f>'Исходный для набора'!N13</f>
        <v>379</v>
      </c>
      <c r="G27" s="357">
        <f>'Исходный для набора'!P13</f>
        <v>11.615853658536585</v>
      </c>
      <c r="H27" s="359">
        <f>'Исходный для набора'!Q13</f>
        <v>0</v>
      </c>
      <c r="I27" s="357">
        <f>'Исходный для набора'!R13</f>
        <v>10.897097625329815</v>
      </c>
      <c r="J27" s="357">
        <f>'Исходный для набора'!T13</f>
        <v>-0.31999999999999984</v>
      </c>
      <c r="K27" s="357">
        <f>'Исходный для набора'!U13</f>
        <v>0.71875603320676973</v>
      </c>
      <c r="L27" s="357">
        <f>'Исходный для набора'!V13</f>
        <v>3.21</v>
      </c>
      <c r="M27" s="41">
        <f>'Исходный для набора'!W13</f>
        <v>3.81</v>
      </c>
      <c r="N27" s="45">
        <f>'Исходный для набора'!X13</f>
        <v>378</v>
      </c>
      <c r="O27" s="41">
        <f>'Исходный для набора'!Y13</f>
        <v>3.75</v>
      </c>
    </row>
    <row r="28" spans="1:21" ht="16.5" x14ac:dyDescent="0.25">
      <c r="A28" s="356" t="s">
        <v>26</v>
      </c>
      <c r="B28" s="357">
        <f>'Исходный для набора'!H27</f>
        <v>11.4</v>
      </c>
      <c r="C28" s="357">
        <f>'Исходный для набора'!I27</f>
        <v>9.9999999999999645E-2</v>
      </c>
      <c r="D28" s="357">
        <f>'Исходный для набора'!J27</f>
        <v>12</v>
      </c>
      <c r="E28" s="358">
        <f>'Исходный для набора'!M27</f>
        <v>760</v>
      </c>
      <c r="F28" s="358">
        <f>'Исходный для набора'!N27</f>
        <v>760</v>
      </c>
      <c r="G28" s="357">
        <f>'Исходный для набора'!P27</f>
        <v>15.000000000000002</v>
      </c>
      <c r="H28" s="359">
        <f>'Исходный для набора'!Q27</f>
        <v>0.13157894736842302</v>
      </c>
      <c r="I28" s="357">
        <f>'Исходный для набора'!R27</f>
        <v>15.789473684210527</v>
      </c>
      <c r="J28" s="357">
        <f>'Исходный для набора'!T27</f>
        <v>-0.59999999999999964</v>
      </c>
      <c r="K28" s="357">
        <f>'Исходный для набора'!U27</f>
        <v>-0.78947368421052566</v>
      </c>
      <c r="L28" s="357">
        <f>'Исходный для набора'!V27</f>
        <v>12.9</v>
      </c>
      <c r="M28" s="41">
        <f>'Исходный для набора'!W27</f>
        <v>11.3</v>
      </c>
      <c r="N28" s="45">
        <f>'Исходный для набора'!X27</f>
        <v>760</v>
      </c>
      <c r="O28" s="41">
        <f>'Исходный для набора'!Y27</f>
        <v>13.1</v>
      </c>
    </row>
    <row r="29" spans="1:21" s="320" customFormat="1" ht="14.25" customHeight="1" x14ac:dyDescent="0.25">
      <c r="A29" s="360" t="s">
        <v>139</v>
      </c>
      <c r="B29" s="361">
        <f>SUM(B23:B28)</f>
        <v>110.88800000000001</v>
      </c>
      <c r="C29" s="361">
        <f>B29-M29</f>
        <v>0.21100000000001273</v>
      </c>
      <c r="D29" s="361">
        <f>SUM(D23:D28)</f>
        <v>117.99000000000001</v>
      </c>
      <c r="E29" s="362">
        <f>SUM(E23:E28)</f>
        <v>7782</v>
      </c>
      <c r="F29" s="362">
        <f>SUM(F23:F28)</f>
        <v>7793</v>
      </c>
      <c r="G29" s="361">
        <f>B29/E29*1000</f>
        <v>14.249293240812133</v>
      </c>
      <c r="H29" s="363">
        <f>G29-(M29/E29*1000)</f>
        <v>2.7113852480086464E-2</v>
      </c>
      <c r="I29" s="361">
        <f>D29/F29*1000</f>
        <v>15.140510714744003</v>
      </c>
      <c r="J29" s="361">
        <f>B29-D29</f>
        <v>-7.1020000000000039</v>
      </c>
      <c r="K29" s="364">
        <f>G29-I29</f>
        <v>-0.89121747393187079</v>
      </c>
      <c r="L29" s="361">
        <f>SUM(L23:L28)</f>
        <v>125.32000000000001</v>
      </c>
      <c r="M29" s="118">
        <f>SUM(M23:M28)</f>
        <v>110.67699999999999</v>
      </c>
      <c r="N29" s="119">
        <f>SUM(N23:N28)</f>
        <v>7769</v>
      </c>
      <c r="O29" s="118">
        <f>SUM(O23:O28)</f>
        <v>105.85</v>
      </c>
    </row>
    <row r="30" spans="1:21" s="320" customFormat="1" ht="14.25" customHeight="1" x14ac:dyDescent="0.25">
      <c r="A30" s="360"/>
      <c r="B30" s="361"/>
      <c r="C30" s="361"/>
      <c r="D30" s="361"/>
      <c r="E30" s="362"/>
      <c r="F30" s="362"/>
      <c r="G30" s="361"/>
      <c r="H30" s="363"/>
      <c r="I30" s="361"/>
      <c r="J30" s="361"/>
      <c r="K30" s="361"/>
      <c r="L30" s="361"/>
      <c r="M30" s="118"/>
      <c r="N30" s="119"/>
      <c r="O30" s="118"/>
    </row>
    <row r="31" spans="1:21" ht="14.25" customHeight="1" x14ac:dyDescent="0.25">
      <c r="A31" s="356" t="s">
        <v>11</v>
      </c>
      <c r="B31" s="357">
        <f>'Исходный для набора'!H10</f>
        <v>2.0299999999999998</v>
      </c>
      <c r="C31" s="357">
        <f>'Исходный для набора'!I10</f>
        <v>-5.0000000000000266E-2</v>
      </c>
      <c r="D31" s="357">
        <f>'Исходный для набора'!J10</f>
        <v>2.56</v>
      </c>
      <c r="E31" s="358">
        <f>'Исходный для набора'!M10</f>
        <v>370</v>
      </c>
      <c r="F31" s="358">
        <f>'Исходный для набора'!N10</f>
        <v>412</v>
      </c>
      <c r="G31" s="357">
        <f>'Исходный для набора'!P10</f>
        <v>5.486486486486486</v>
      </c>
      <c r="H31" s="359">
        <f>'Исходный для набора'!Q10</f>
        <v>-0.13513513513513598</v>
      </c>
      <c r="I31" s="357">
        <f>'Исходный для набора'!R10</f>
        <v>6.2135922330097095</v>
      </c>
      <c r="J31" s="357">
        <f>'Исходный для набора'!T10</f>
        <v>-0.53000000000000025</v>
      </c>
      <c r="K31" s="357">
        <f>'Исходный для набора'!U10</f>
        <v>-0.72710574652322357</v>
      </c>
      <c r="L31" s="357">
        <f>'Исходный для набора'!V10</f>
        <v>1.68</v>
      </c>
      <c r="M31" s="41">
        <f>'Исходный для набора'!W10</f>
        <v>2.08</v>
      </c>
      <c r="N31" s="45">
        <f>'Исходный для набора'!X10</f>
        <v>367</v>
      </c>
      <c r="O31" s="41">
        <f>'Исходный для набора'!Y10</f>
        <v>2.95</v>
      </c>
    </row>
    <row r="32" spans="1:21" ht="16.5" x14ac:dyDescent="0.25">
      <c r="A32" s="356" t="s">
        <v>14</v>
      </c>
      <c r="B32" s="357">
        <f>'Исходный для набора'!H14</f>
        <v>0.36</v>
      </c>
      <c r="C32" s="357">
        <f>'Исходный для набора'!I14</f>
        <v>0</v>
      </c>
      <c r="D32" s="357">
        <f>'Исходный для набора'!J14</f>
        <v>0.82</v>
      </c>
      <c r="E32" s="358">
        <f>'Исходный для набора'!M14</f>
        <v>62</v>
      </c>
      <c r="F32" s="358">
        <f>'Исходный для набора'!N14</f>
        <v>59</v>
      </c>
      <c r="G32" s="357">
        <f>'Исходный для набора'!P14</f>
        <v>5.8064516129032251</v>
      </c>
      <c r="H32" s="359">
        <f>'Исходный для набора'!Q14</f>
        <v>0</v>
      </c>
      <c r="I32" s="357">
        <f>'Исходный для набора'!R14</f>
        <v>13.898305084745763</v>
      </c>
      <c r="J32" s="357">
        <f>'Исходный для набора'!T14</f>
        <v>-0.45999999999999996</v>
      </c>
      <c r="K32" s="357">
        <f>'Исходный для набора'!U14</f>
        <v>-8.091853471842537</v>
      </c>
      <c r="L32" s="357">
        <f>'Исходный для набора'!V14</f>
        <v>0.32</v>
      </c>
      <c r="M32" s="41">
        <f>'Исходный для набора'!W14</f>
        <v>0.36</v>
      </c>
      <c r="N32" s="45">
        <f>'Исходный для набора'!X14</f>
        <v>57</v>
      </c>
      <c r="O32" s="41">
        <f>'Исходный для набора'!Y14</f>
        <v>0.6</v>
      </c>
    </row>
    <row r="33" spans="1:15" ht="16.5" x14ac:dyDescent="0.25">
      <c r="A33" s="356" t="s">
        <v>35</v>
      </c>
      <c r="B33" s="357">
        <f>'Исходный для набора'!H37</f>
        <v>1.1000000000000001</v>
      </c>
      <c r="C33" s="357">
        <f>'Исходный для набора'!I37</f>
        <v>0</v>
      </c>
      <c r="D33" s="357">
        <f>'Исходный для набора'!J37</f>
        <v>1</v>
      </c>
      <c r="E33" s="358">
        <f>'Исходный для набора'!M37</f>
        <v>100</v>
      </c>
      <c r="F33" s="358">
        <f>'Исходный для набора'!N37</f>
        <v>100</v>
      </c>
      <c r="G33" s="357">
        <f>'Исходный для набора'!P37</f>
        <v>11.000000000000002</v>
      </c>
      <c r="H33" s="359">
        <f>'Исходный для набора'!Q37</f>
        <v>0</v>
      </c>
      <c r="I33" s="357">
        <f>'Исходный для набора'!R37</f>
        <v>10</v>
      </c>
      <c r="J33" s="357">
        <f>'Исходный для набора'!T37</f>
        <v>0.10000000000000009</v>
      </c>
      <c r="K33" s="357">
        <f>'Исходный для набора'!U37</f>
        <v>1.0000000000000018</v>
      </c>
      <c r="L33" s="357">
        <f>'Исходный для набора'!V37</f>
        <v>0.55000000000000004</v>
      </c>
      <c r="M33" s="41">
        <f>'Исходный для набора'!W37</f>
        <v>1.1000000000000001</v>
      </c>
      <c r="N33" s="45">
        <f>'Исходный для набора'!X37</f>
        <v>100</v>
      </c>
      <c r="O33" s="41">
        <f>'Исходный для набора'!Y37</f>
        <v>1</v>
      </c>
    </row>
    <row r="34" spans="1:15" ht="16.5" x14ac:dyDescent="0.25">
      <c r="A34" s="356" t="s">
        <v>28</v>
      </c>
      <c r="B34" s="357">
        <f>'Исходный для набора'!H29</f>
        <v>102.84</v>
      </c>
      <c r="C34" s="357">
        <f>'Исходный для набора'!I29</f>
        <v>0.24000000000000909</v>
      </c>
      <c r="D34" s="357">
        <f>'Исходный для набора'!J29</f>
        <v>97.6</v>
      </c>
      <c r="E34" s="358">
        <f>'Исходный для набора'!M29</f>
        <v>4971</v>
      </c>
      <c r="F34" s="358">
        <f>'Исходный для набора'!N29</f>
        <v>4971</v>
      </c>
      <c r="G34" s="357">
        <f>'Исходный для набора'!P29</f>
        <v>20.687990343995171</v>
      </c>
      <c r="H34" s="359">
        <f>'Исходный для набора'!Q29</f>
        <v>4.8280024140012756E-2</v>
      </c>
      <c r="I34" s="357">
        <f>'Исходный для набора'!R29</f>
        <v>19.633876483604908</v>
      </c>
      <c r="J34" s="357">
        <f>'Исходный для набора'!T29</f>
        <v>5.2400000000000091</v>
      </c>
      <c r="K34" s="357">
        <f>'Исходный для набора'!U29</f>
        <v>1.0541138603902631</v>
      </c>
      <c r="L34" s="357">
        <f>'Исходный для набора'!V29</f>
        <v>111.8</v>
      </c>
      <c r="M34" s="41">
        <f>'Исходный для набора'!W29</f>
        <v>102.6</v>
      </c>
      <c r="N34" s="45">
        <f>'Исходный для набора'!X29</f>
        <v>5782</v>
      </c>
      <c r="O34" s="41">
        <f>'Исходный для набора'!Y29</f>
        <v>97.5</v>
      </c>
    </row>
    <row r="35" spans="1:15" ht="16.5" x14ac:dyDescent="0.25">
      <c r="A35" s="356" t="s">
        <v>36</v>
      </c>
      <c r="B35" s="357">
        <f>'Исходный для набора'!H38</f>
        <v>204.53</v>
      </c>
      <c r="C35" s="357">
        <f>'Исходный для набора'!I38</f>
        <v>0.96999999999999886</v>
      </c>
      <c r="D35" s="357">
        <f>'Исходный для набора'!J38</f>
        <v>200.76</v>
      </c>
      <c r="E35" s="358">
        <f>'Исходный для набора'!M38</f>
        <v>7294</v>
      </c>
      <c r="F35" s="358">
        <f>'Исходный для набора'!N38</f>
        <v>7269</v>
      </c>
      <c r="G35" s="357">
        <f>'Исходный для набора'!P38</f>
        <v>28.04085549766932</v>
      </c>
      <c r="H35" s="359">
        <f>'Исходный для набора'!Q38</f>
        <v>0.13298601590348724</v>
      </c>
      <c r="I35" s="357">
        <f>'Исходный для набора'!R38</f>
        <v>27.618654560462236</v>
      </c>
      <c r="J35" s="357">
        <f>'Исходный для набора'!T38</f>
        <v>3.7700000000000102</v>
      </c>
      <c r="K35" s="357">
        <f>'Исходный для набора'!U38</f>
        <v>0.42220093720708363</v>
      </c>
      <c r="L35" s="357">
        <f>'Исходный для набора'!V38</f>
        <v>209.09</v>
      </c>
      <c r="M35" s="41">
        <f>'Исходный для набора'!W38</f>
        <v>203.56</v>
      </c>
      <c r="N35" s="45">
        <f>'Исходный для набора'!X38</f>
        <v>7269</v>
      </c>
      <c r="O35" s="41">
        <f>'Исходный для набора'!Y38</f>
        <v>185.1</v>
      </c>
    </row>
    <row r="36" spans="1:15" ht="16.5" x14ac:dyDescent="0.25">
      <c r="A36" s="356" t="s">
        <v>38</v>
      </c>
      <c r="B36" s="357">
        <f>'Исходный для набора'!H40</f>
        <v>15.83</v>
      </c>
      <c r="C36" s="357">
        <f>'Исходный для набора'!I40</f>
        <v>0.15000000000000036</v>
      </c>
      <c r="D36" s="357">
        <f>'Исходный для набора'!J40</f>
        <v>18.89</v>
      </c>
      <c r="E36" s="358">
        <f>'Исходный для набора'!M40</f>
        <v>1243</v>
      </c>
      <c r="F36" s="358">
        <f>'Исходный для набора'!N40</f>
        <v>1415</v>
      </c>
      <c r="G36" s="357">
        <f>'Исходный для набора'!P40</f>
        <v>12.735317779565568</v>
      </c>
      <c r="H36" s="359">
        <f>'Исходный для набора'!Q40</f>
        <v>0.12067578439260096</v>
      </c>
      <c r="I36" s="357">
        <f>'Исходный для набора'!R40</f>
        <v>13.349823321554771</v>
      </c>
      <c r="J36" s="357">
        <f>'Исходный для набора'!T40</f>
        <v>-3.0600000000000005</v>
      </c>
      <c r="K36" s="357">
        <f>'Исходный для набора'!U40</f>
        <v>-0.61450554198920315</v>
      </c>
      <c r="L36" s="357">
        <f>'Исходный для набора'!V40</f>
        <v>16.350000000000001</v>
      </c>
      <c r="M36" s="41">
        <f>'Исходный для набора'!W40</f>
        <v>15.68</v>
      </c>
      <c r="N36" s="45">
        <f>'Исходный для набора'!X40</f>
        <v>1437</v>
      </c>
      <c r="O36" s="41">
        <f>'Исходный для набора'!Y40</f>
        <v>15.9</v>
      </c>
    </row>
    <row r="37" spans="1:15" ht="16.5" x14ac:dyDescent="0.25">
      <c r="A37" s="356" t="s">
        <v>29</v>
      </c>
      <c r="B37" s="357">
        <f>'Исходный для набора'!H31</f>
        <v>33.837000000000003</v>
      </c>
      <c r="C37" s="357">
        <f>'Исходный для набора'!I31</f>
        <v>0.13300000000000267</v>
      </c>
      <c r="D37" s="357">
        <f>'Исходный для набора'!J31</f>
        <v>30.57</v>
      </c>
      <c r="E37" s="358">
        <f>'Исходный для набора'!M31</f>
        <v>1593</v>
      </c>
      <c r="F37" s="358">
        <f>'Исходный для набора'!N31</f>
        <v>1592</v>
      </c>
      <c r="G37" s="357">
        <f>'Исходный для набора'!P31</f>
        <v>21.241054613935969</v>
      </c>
      <c r="H37" s="359">
        <f>'Исходный для набора'!Q31</f>
        <v>8.349026993094455E-2</v>
      </c>
      <c r="I37" s="357">
        <f>'Исходный для набора'!R31</f>
        <v>19.202261306532662</v>
      </c>
      <c r="J37" s="357">
        <f>'Исходный для набора'!T31</f>
        <v>3.267000000000003</v>
      </c>
      <c r="K37" s="357">
        <f>'Исходный для набора'!U31</f>
        <v>2.0387933074033064</v>
      </c>
      <c r="L37" s="357">
        <f>'Исходный для набора'!V31</f>
        <v>39.732999999999997</v>
      </c>
      <c r="M37" s="41">
        <f>'Исходный для набора'!W31</f>
        <v>33.704000000000001</v>
      </c>
      <c r="N37" s="45">
        <f>'Исходный для набора'!X31</f>
        <v>1500</v>
      </c>
      <c r="O37" s="41">
        <f>'Исходный для набора'!Y31</f>
        <v>25.5</v>
      </c>
    </row>
    <row r="38" spans="1:15" s="320" customFormat="1" ht="16.5" x14ac:dyDescent="0.25">
      <c r="A38" s="360" t="s">
        <v>139</v>
      </c>
      <c r="B38" s="361">
        <f>SUM(B31:B37)</f>
        <v>360.52699999999999</v>
      </c>
      <c r="C38" s="361">
        <f>B38-M38</f>
        <v>1.4429999999999836</v>
      </c>
      <c r="D38" s="361">
        <f>SUM(D31:D37)</f>
        <v>352.2</v>
      </c>
      <c r="E38" s="362">
        <f>SUM(E31:E37)</f>
        <v>15633</v>
      </c>
      <c r="F38" s="362">
        <f>SUM(F31:F37)</f>
        <v>15818</v>
      </c>
      <c r="G38" s="361">
        <f>B38/E38*1000</f>
        <v>23.061920296808033</v>
      </c>
      <c r="H38" s="363">
        <f>G38-(M38/E38*1000)</f>
        <v>9.230473997313382E-2</v>
      </c>
      <c r="I38" s="361">
        <f>D38/F38*1000</f>
        <v>22.26577316980655</v>
      </c>
      <c r="J38" s="361">
        <f>B38-D38</f>
        <v>8.3269999999999982</v>
      </c>
      <c r="K38" s="364">
        <f>G38-I38</f>
        <v>0.7961471270014826</v>
      </c>
      <c r="L38" s="361">
        <f>SUM(L31:L37)</f>
        <v>379.52300000000002</v>
      </c>
      <c r="M38" s="118">
        <f>SUM(M31:M37)</f>
        <v>359.084</v>
      </c>
      <c r="N38" s="119">
        <f>SUM(N31:N37)</f>
        <v>16512</v>
      </c>
      <c r="O38" s="118">
        <f>SUM(O31:O37)</f>
        <v>328.54999999999995</v>
      </c>
    </row>
    <row r="39" spans="1:15" s="320" customFormat="1" ht="16.5" x14ac:dyDescent="0.25">
      <c r="A39" s="360"/>
      <c r="B39" s="361"/>
      <c r="C39" s="361"/>
      <c r="D39" s="361"/>
      <c r="E39" s="362"/>
      <c r="F39" s="362"/>
      <c r="G39" s="361"/>
      <c r="H39" s="363"/>
      <c r="I39" s="361"/>
      <c r="J39" s="361"/>
      <c r="K39" s="361"/>
      <c r="L39" s="361"/>
      <c r="M39" s="118"/>
      <c r="N39" s="119"/>
      <c r="O39" s="118"/>
    </row>
    <row r="40" spans="1:15" ht="16.5" x14ac:dyDescent="0.25">
      <c r="A40" s="356" t="s">
        <v>18</v>
      </c>
      <c r="B40" s="357">
        <f>'Исходный для набора'!H18</f>
        <v>1.1399999999999999</v>
      </c>
      <c r="C40" s="357">
        <f>'Исходный для набора'!I18</f>
        <v>0</v>
      </c>
      <c r="D40" s="357">
        <f>'Исходный для набора'!J18</f>
        <v>7.69</v>
      </c>
      <c r="E40" s="358">
        <f>'Исходный для набора'!M18</f>
        <v>226</v>
      </c>
      <c r="F40" s="358">
        <f>'Исходный для набора'!N18</f>
        <v>833</v>
      </c>
      <c r="G40" s="357">
        <f>'Исходный для набора'!P18</f>
        <v>5.0442477876106189</v>
      </c>
      <c r="H40" s="359">
        <f>'Исходный для набора'!Q18</f>
        <v>0</v>
      </c>
      <c r="I40" s="357">
        <f>'Исходный для набора'!R18</f>
        <v>9.2316926770708303</v>
      </c>
      <c r="J40" s="357">
        <f>'Исходный для набора'!T18</f>
        <v>-6.5500000000000007</v>
      </c>
      <c r="K40" s="357">
        <f>'Исходный для набора'!U18</f>
        <v>-4.1874448894602114</v>
      </c>
      <c r="L40" s="357">
        <f>'Исходный для набора'!V18</f>
        <v>1.1399999999999999</v>
      </c>
      <c r="M40" s="41">
        <f>'Исходный для набора'!W18</f>
        <v>1.1399999999999999</v>
      </c>
      <c r="N40" s="45">
        <f>'Исходный для набора'!X18</f>
        <v>819</v>
      </c>
      <c r="O40" s="41">
        <f>'Исходный для набора'!Y18</f>
        <v>6.3</v>
      </c>
    </row>
    <row r="41" spans="1:15" ht="16.5" x14ac:dyDescent="0.25">
      <c r="A41" s="356" t="s">
        <v>39</v>
      </c>
      <c r="B41" s="357">
        <f>'Исходный для набора'!H41</f>
        <v>164.79</v>
      </c>
      <c r="C41" s="357">
        <f>'Исходный для набора'!I41</f>
        <v>-0.21000000000000796</v>
      </c>
      <c r="D41" s="357">
        <f>'Исходный для набора'!J41</f>
        <v>166.64</v>
      </c>
      <c r="E41" s="358">
        <f>'Исходный для набора'!M41</f>
        <v>5753</v>
      </c>
      <c r="F41" s="358">
        <f>'Исходный для набора'!N41</f>
        <v>5989</v>
      </c>
      <c r="G41" s="357">
        <f>'Исходный для набора'!P41</f>
        <v>28.644185642273595</v>
      </c>
      <c r="H41" s="359">
        <f>'Исходный для набора'!Q41</f>
        <v>-3.650269424647945E-2</v>
      </c>
      <c r="I41" s="357">
        <f>'Исходный для набора'!R41</f>
        <v>27.82434463182501</v>
      </c>
      <c r="J41" s="357">
        <f>'Исходный для набора'!T41</f>
        <v>-1.8499999999999943</v>
      </c>
      <c r="K41" s="353">
        <f>'Исходный для набора'!U41</f>
        <v>0.81984101044858448</v>
      </c>
      <c r="L41" s="357">
        <f>'Исходный для набора'!V41</f>
        <v>155.19</v>
      </c>
      <c r="M41" s="41">
        <f>'Исходный для набора'!W41</f>
        <v>165</v>
      </c>
      <c r="N41" s="45">
        <f>'Исходный для набора'!X41</f>
        <v>5707</v>
      </c>
      <c r="O41" s="41">
        <f>'Исходный для набора'!Y41</f>
        <v>138.19999999999999</v>
      </c>
    </row>
    <row r="42" spans="1:15" ht="16.5" x14ac:dyDescent="0.25">
      <c r="A42" s="356" t="s">
        <v>27</v>
      </c>
      <c r="B42" s="357">
        <f>'Исходный для набора'!H28</f>
        <v>42.228999999999999</v>
      </c>
      <c r="C42" s="357">
        <f>'Исходный для набора'!I28</f>
        <v>-0.14800000000000324</v>
      </c>
      <c r="D42" s="357">
        <f>'Исходный для набора'!J28</f>
        <v>41.49</v>
      </c>
      <c r="E42" s="358">
        <f>'Исходный для набора'!M28</f>
        <v>2646</v>
      </c>
      <c r="F42" s="358">
        <f>'Исходный для набора'!N28</f>
        <v>2583</v>
      </c>
      <c r="G42" s="357">
        <f>'Исходный для набора'!P28</f>
        <v>15.959561602418743</v>
      </c>
      <c r="H42" s="359">
        <f>'Исходный для набора'!Q28</f>
        <v>-5.593348450491753E-2</v>
      </c>
      <c r="I42" s="357">
        <f>'Исходный для набора'!R28</f>
        <v>16.062717770034844</v>
      </c>
      <c r="J42" s="357">
        <f>'Исходный для набора'!T28</f>
        <v>0.73899999999999721</v>
      </c>
      <c r="K42" s="357">
        <f>'Исходный для набора'!U28</f>
        <v>-0.1031561676161008</v>
      </c>
      <c r="L42" s="357">
        <f>'Исходный для набора'!V28</f>
        <v>40.337000000000003</v>
      </c>
      <c r="M42" s="41">
        <f>'Исходный для набора'!W28</f>
        <v>42.377000000000002</v>
      </c>
      <c r="N42" s="45">
        <f>'Исходный для набора'!X28</f>
        <v>2582</v>
      </c>
      <c r="O42" s="41">
        <f>'Исходный для набора'!Y28</f>
        <v>39.299999999999997</v>
      </c>
    </row>
    <row r="43" spans="1:15" ht="16.5" x14ac:dyDescent="0.25">
      <c r="A43" s="356" t="s">
        <v>24</v>
      </c>
      <c r="B43" s="357">
        <f>'Исходный для набора'!H24</f>
        <v>0</v>
      </c>
      <c r="C43" s="357">
        <f>'Исходный для набора'!I24</f>
        <v>0</v>
      </c>
      <c r="D43" s="357">
        <f>'Исходный для набора'!J24</f>
        <v>0</v>
      </c>
      <c r="E43" s="358">
        <f>'Исходный для набора'!M24</f>
        <v>0</v>
      </c>
      <c r="F43" s="358">
        <f>'Исходный для набора'!N24</f>
        <v>0</v>
      </c>
      <c r="G43" s="357">
        <f>'Исходный для набора'!P24</f>
        <v>0</v>
      </c>
      <c r="H43" s="359">
        <f>'Исходный для набора'!Q24</f>
        <v>0</v>
      </c>
      <c r="I43" s="357">
        <f>'Исходный для набора'!R24</f>
        <v>0</v>
      </c>
      <c r="J43" s="357">
        <f>'Исходный для набора'!T24</f>
        <v>0</v>
      </c>
      <c r="K43" s="357">
        <f>'Исходный для набора'!U24</f>
        <v>0</v>
      </c>
      <c r="L43" s="357">
        <f>'Исходный для набора'!V24</f>
        <v>0</v>
      </c>
      <c r="M43" s="41">
        <f>'Исходный для набора'!W24</f>
        <v>0</v>
      </c>
      <c r="N43" s="45">
        <f>'Исходный для набора'!X24</f>
        <v>0</v>
      </c>
      <c r="O43" s="41">
        <f>'Исходный для набора'!Y24</f>
        <v>0</v>
      </c>
    </row>
    <row r="44" spans="1:15" ht="16.5" x14ac:dyDescent="0.25">
      <c r="A44" s="356" t="s">
        <v>19</v>
      </c>
      <c r="B44" s="357">
        <f>'Исходный для набора'!H19</f>
        <v>0.59699999999999998</v>
      </c>
      <c r="C44" s="357">
        <f>'Исходный для набора'!I19</f>
        <v>6.0000000000000053E-3</v>
      </c>
      <c r="D44" s="365">
        <f>'Исходный для набора'!J19</f>
        <v>0.9</v>
      </c>
      <c r="E44" s="358">
        <f>'Исходный для набора'!M19</f>
        <v>104</v>
      </c>
      <c r="F44" s="358">
        <f>'Исходный для набора'!N19</f>
        <v>150</v>
      </c>
      <c r="G44" s="357">
        <f>'Исходный для набора'!P19</f>
        <v>5.740384615384615</v>
      </c>
      <c r="H44" s="359">
        <f>'Исходный для набора'!Q19</f>
        <v>5.7692307692308376E-2</v>
      </c>
      <c r="I44" s="357">
        <f>'Исходный для набора'!R19</f>
        <v>6</v>
      </c>
      <c r="J44" s="357">
        <f>'Исходный для набора'!T19</f>
        <v>-0.30300000000000005</v>
      </c>
      <c r="K44" s="357">
        <f>'Исходный для набора'!U19</f>
        <v>-0.25961538461538503</v>
      </c>
      <c r="L44" s="357">
        <f>'Исходный для набора'!V19</f>
        <v>0.503</v>
      </c>
      <c r="M44" s="41">
        <f>'Исходный для набора'!W19</f>
        <v>0.59099999999999997</v>
      </c>
      <c r="N44" s="45">
        <f>'Исходный для набора'!X19</f>
        <v>150</v>
      </c>
      <c r="O44" s="41">
        <f>'Исходный для набора'!Y19</f>
        <v>1.2</v>
      </c>
    </row>
    <row r="45" spans="1:15" ht="16.5" x14ac:dyDescent="0.25">
      <c r="A45" s="356" t="s">
        <v>25</v>
      </c>
      <c r="B45" s="357">
        <f>'Исходный для набора'!H26</f>
        <v>151.6</v>
      </c>
      <c r="C45" s="357">
        <f>'Исходный для набора'!I26</f>
        <v>0.68999999999999773</v>
      </c>
      <c r="D45" s="357">
        <f>'Исходный для набора'!J26</f>
        <v>127.04</v>
      </c>
      <c r="E45" s="358">
        <f>'Исходный для набора'!M26</f>
        <v>7282</v>
      </c>
      <c r="F45" s="358">
        <f>'Исходный для набора'!N26</f>
        <v>7309</v>
      </c>
      <c r="G45" s="357">
        <f>'Исходный для набора'!P26</f>
        <v>20.818456468003294</v>
      </c>
      <c r="H45" s="359">
        <f>'Исходный для набора'!Q26</f>
        <v>9.4754188409776674E-2</v>
      </c>
      <c r="I45" s="357">
        <f>'Исходный для набора'!R26</f>
        <v>17.381310712819811</v>
      </c>
      <c r="J45" s="357">
        <f>'Исходный для набора'!T26</f>
        <v>24.559999999999988</v>
      </c>
      <c r="K45" s="357">
        <f>'Исходный для набора'!U26</f>
        <v>3.437145755183483</v>
      </c>
      <c r="L45" s="357">
        <f>'Исходный для набора'!V26</f>
        <v>142.93</v>
      </c>
      <c r="M45" s="41">
        <f>'Исходный для набора'!W26</f>
        <v>150.91</v>
      </c>
      <c r="N45" s="45">
        <f>'Исходный для набора'!X26</f>
        <v>7300</v>
      </c>
      <c r="O45" s="41">
        <f>'Исходный для набора'!Y26</f>
        <v>122.3</v>
      </c>
    </row>
    <row r="46" spans="1:15" ht="16.5" x14ac:dyDescent="0.25">
      <c r="A46" s="356" t="s">
        <v>44</v>
      </c>
      <c r="B46" s="357">
        <f>'Исходный для набора'!H25</f>
        <v>105.9</v>
      </c>
      <c r="C46" s="357">
        <f>'Исходный для набора'!I25</f>
        <v>0.20000000000000284</v>
      </c>
      <c r="D46" s="357">
        <f>'Исходный для набора'!J25</f>
        <v>101.3</v>
      </c>
      <c r="E46" s="358">
        <f>'Исходный для набора'!M25</f>
        <v>4299</v>
      </c>
      <c r="F46" s="358">
        <f>'Исходный для набора'!N25</f>
        <v>4299</v>
      </c>
      <c r="G46" s="357">
        <f>'Исходный для набора'!P25</f>
        <v>24.633635729239362</v>
      </c>
      <c r="H46" s="359">
        <f>'Исходный для набора'!Q25</f>
        <v>4.6522447080722173E-2</v>
      </c>
      <c r="I46" s="357">
        <f>'Исходный для набора'!R25</f>
        <v>23.56361944638288</v>
      </c>
      <c r="J46" s="357">
        <f>'Исходный для набора'!T25</f>
        <v>4.6000000000000085</v>
      </c>
      <c r="K46" s="357">
        <f>'Исходный для набора'!U25</f>
        <v>1.0700162828564821</v>
      </c>
      <c r="L46" s="357">
        <f>'Исходный для набора'!V25</f>
        <v>111.1</v>
      </c>
      <c r="M46" s="41">
        <f>'Исходный для набора'!W25</f>
        <v>105.7</v>
      </c>
      <c r="N46" s="45">
        <f>'Исходный для набора'!X25</f>
        <v>4038</v>
      </c>
      <c r="O46" s="41">
        <f>'Исходный для набора'!Y25</f>
        <v>78.599999999999994</v>
      </c>
    </row>
    <row r="47" spans="1:15" s="320" customFormat="1" ht="16.5" x14ac:dyDescent="0.25">
      <c r="A47" s="360" t="s">
        <v>139</v>
      </c>
      <c r="B47" s="361">
        <f>SUM(B40:B46)</f>
        <v>466.25599999999997</v>
      </c>
      <c r="C47" s="361">
        <f>B47-M47</f>
        <v>0.53799999999995407</v>
      </c>
      <c r="D47" s="361">
        <f>SUM(D40:D46)</f>
        <v>445.06</v>
      </c>
      <c r="E47" s="362">
        <f>SUM(E40:E46)</f>
        <v>20310</v>
      </c>
      <c r="F47" s="362">
        <f>SUM(F40:F46)</f>
        <v>21163</v>
      </c>
      <c r="G47" s="361">
        <f>B47/E47*1000</f>
        <v>22.956967011324473</v>
      </c>
      <c r="H47" s="363">
        <f>G47-(M47/E47*1000)</f>
        <v>2.6489414081733997E-2</v>
      </c>
      <c r="I47" s="361">
        <f>D47/F47*1000</f>
        <v>21.030099702310636</v>
      </c>
      <c r="J47" s="361">
        <f>B47-D47</f>
        <v>21.19599999999997</v>
      </c>
      <c r="K47" s="364">
        <f>G47-I47</f>
        <v>1.9268673090138364</v>
      </c>
      <c r="L47" s="361">
        <f>SUM(L40:L46)</f>
        <v>451.19999999999993</v>
      </c>
      <c r="M47" s="118">
        <f>SUM(M40:M46)</f>
        <v>465.71800000000002</v>
      </c>
      <c r="N47" s="119">
        <f>SUM(N40:N46)</f>
        <v>20596</v>
      </c>
      <c r="O47" s="118">
        <f>SUM(O40:O46)</f>
        <v>385.9</v>
      </c>
    </row>
    <row r="48" spans="1:15" s="320" customFormat="1" ht="16.5" x14ac:dyDescent="0.25">
      <c r="A48" s="360"/>
      <c r="B48" s="361"/>
      <c r="C48" s="361"/>
      <c r="D48" s="361"/>
      <c r="E48" s="362"/>
      <c r="F48" s="362"/>
      <c r="G48" s="361"/>
      <c r="H48" s="363"/>
      <c r="I48" s="361"/>
      <c r="J48" s="361"/>
      <c r="K48" s="361"/>
      <c r="L48" s="361"/>
      <c r="M48" s="118"/>
      <c r="N48" s="119"/>
      <c r="O48" s="118"/>
    </row>
    <row r="49" spans="1:15" ht="16.5" x14ac:dyDescent="0.25">
      <c r="A49" s="356" t="s">
        <v>17</v>
      </c>
      <c r="B49" s="357">
        <f>'Исходный для набора'!H17</f>
        <v>0.72</v>
      </c>
      <c r="C49" s="357">
        <f>'Исходный для набора'!I17</f>
        <v>0</v>
      </c>
      <c r="D49" s="357">
        <f>'Исходный для набора'!J17</f>
        <v>1.02</v>
      </c>
      <c r="E49" s="358">
        <f>'Исходный для набора'!M17</f>
        <v>152</v>
      </c>
      <c r="F49" s="358">
        <f>'Исходный для набора'!N17</f>
        <v>186</v>
      </c>
      <c r="G49" s="357">
        <f>'Исходный для набора'!P17</f>
        <v>4.7368421052631575</v>
      </c>
      <c r="H49" s="359">
        <f>'Исходный для набора'!Q17</f>
        <v>0</v>
      </c>
      <c r="I49" s="357">
        <f>'Исходный для набора'!R17</f>
        <v>5.4838709677419351</v>
      </c>
      <c r="J49" s="357">
        <f>'Исходный для набора'!T17</f>
        <v>-0.30000000000000004</v>
      </c>
      <c r="K49" s="357">
        <f>'Исходный для набора'!U17</f>
        <v>-0.74702886247877753</v>
      </c>
      <c r="L49" s="357">
        <f>'Исходный для набора'!V17</f>
        <v>6.3</v>
      </c>
      <c r="M49" s="41">
        <f>'Исходный для набора'!W17</f>
        <v>0.72</v>
      </c>
      <c r="N49" s="45">
        <f>'Исходный для набора'!X17</f>
        <v>186</v>
      </c>
      <c r="O49" s="41">
        <f>'Исходный для набора'!Y17</f>
        <v>1</v>
      </c>
    </row>
    <row r="50" spans="1:15" ht="16.5" x14ac:dyDescent="0.25">
      <c r="A50" s="356" t="s">
        <v>22</v>
      </c>
      <c r="B50" s="357">
        <f>'Исходный для набора'!H22</f>
        <v>0.2</v>
      </c>
      <c r="C50" s="357">
        <f>'Исходный для набора'!I22</f>
        <v>0</v>
      </c>
      <c r="D50" s="357">
        <f>'Исходный для набора'!J22</f>
        <v>0.2</v>
      </c>
      <c r="E50" s="358">
        <f>'Исходный для набора'!M22</f>
        <v>34</v>
      </c>
      <c r="F50" s="358">
        <f>'Исходный для набора'!N22</f>
        <v>39</v>
      </c>
      <c r="G50" s="357">
        <f>'Исходный для набора'!P22</f>
        <v>5.8823529411764701</v>
      </c>
      <c r="H50" s="359">
        <f>'Исходный для набора'!Q22</f>
        <v>0</v>
      </c>
      <c r="I50" s="357">
        <f>'Исходный для набора'!R22</f>
        <v>5.1282051282051286</v>
      </c>
      <c r="J50" s="357">
        <f>'Исходный для набора'!T22</f>
        <v>0</v>
      </c>
      <c r="K50" s="357">
        <f>'Исходный для набора'!U22</f>
        <v>0.75414781297134148</v>
      </c>
      <c r="L50" s="357">
        <f>'Исходный для набора'!V22</f>
        <v>0.1</v>
      </c>
      <c r="M50" s="41">
        <f>'Исходный для набора'!W22</f>
        <v>0.2</v>
      </c>
      <c r="N50" s="45">
        <f>'Исходный для набора'!X22</f>
        <v>27</v>
      </c>
      <c r="O50" s="41">
        <f>'Исходный для набора'!Y22</f>
        <v>0.3</v>
      </c>
    </row>
    <row r="51" spans="1:15" ht="16.5" x14ac:dyDescent="0.25">
      <c r="A51" s="356" t="s">
        <v>30</v>
      </c>
      <c r="B51" s="357">
        <f>'Исходный для набора'!H32</f>
        <v>0.77</v>
      </c>
      <c r="C51" s="357">
        <f>'Исходный для набора'!I32</f>
        <v>1.0000000000000009E-2</v>
      </c>
      <c r="D51" s="357">
        <f>'Исходный для набора'!J32</f>
        <v>0.82</v>
      </c>
      <c r="E51" s="358">
        <f>'Исходный для набора'!M32</f>
        <v>106</v>
      </c>
      <c r="F51" s="358">
        <f>'Исходный для набора'!N32</f>
        <v>101</v>
      </c>
      <c r="G51" s="357">
        <f>'Исходный для набора'!P32</f>
        <v>7.2641509433962259</v>
      </c>
      <c r="H51" s="359">
        <f>'Исходный для набора'!Q32</f>
        <v>9.4339622641508747E-2</v>
      </c>
      <c r="I51" s="357">
        <f>'Исходный для набора'!R32</f>
        <v>8.1188118811881189</v>
      </c>
      <c r="J51" s="357">
        <f>'Исходный для набора'!T32</f>
        <v>-4.9999999999999933E-2</v>
      </c>
      <c r="K51" s="357">
        <f>'Исходный для набора'!U32</f>
        <v>-0.85466093779189301</v>
      </c>
      <c r="L51" s="357">
        <f>'Исходный для набора'!V32</f>
        <v>0.12</v>
      </c>
      <c r="M51" s="41">
        <f>'Исходный для набора'!W32</f>
        <v>0.76</v>
      </c>
      <c r="N51" s="45">
        <f>'Исходный для набора'!X32</f>
        <v>91</v>
      </c>
      <c r="O51" s="41">
        <f>'Исходный для набора'!Y32</f>
        <v>0.8</v>
      </c>
    </row>
    <row r="52" spans="1:15" ht="16.5" x14ac:dyDescent="0.25">
      <c r="A52" s="356" t="s">
        <v>40</v>
      </c>
      <c r="B52" s="357">
        <f>'Исходный для набора'!H42</f>
        <v>0</v>
      </c>
      <c r="C52" s="357">
        <f>'Исходный для набора'!I42</f>
        <v>0</v>
      </c>
      <c r="D52" s="357">
        <f>'Исходный для набора'!J42</f>
        <v>0</v>
      </c>
      <c r="E52" s="358">
        <f>'Исходный для набора'!M42</f>
        <v>0</v>
      </c>
      <c r="F52" s="358">
        <f>'Исходный для набора'!N42</f>
        <v>0</v>
      </c>
      <c r="G52" s="357">
        <f>'Исходный для набора'!P42</f>
        <v>0</v>
      </c>
      <c r="H52" s="359">
        <f>'Исходный для набора'!Q42</f>
        <v>0</v>
      </c>
      <c r="I52" s="357">
        <f>'Исходный для набора'!R42</f>
        <v>0</v>
      </c>
      <c r="J52" s="357">
        <f>'Исходный для набора'!T42</f>
        <v>0</v>
      </c>
      <c r="K52" s="357">
        <f>'Исходный для набора'!U42</f>
        <v>0</v>
      </c>
      <c r="L52" s="357">
        <f>'Исходный для набора'!V42</f>
        <v>0</v>
      </c>
      <c r="M52" s="41">
        <f>'Исходный для набора'!W42</f>
        <v>0</v>
      </c>
      <c r="N52" s="45">
        <f>'Исходный для набора'!X42</f>
        <v>0</v>
      </c>
      <c r="O52" s="41">
        <f>'Исходный для набора'!Y42</f>
        <v>0</v>
      </c>
    </row>
    <row r="53" spans="1:15" s="320" customFormat="1" ht="16.5" x14ac:dyDescent="0.25">
      <c r="A53" s="360" t="s">
        <v>139</v>
      </c>
      <c r="B53" s="361">
        <f>SUM(B49:B52)</f>
        <v>1.69</v>
      </c>
      <c r="C53" s="361">
        <f>B53-M53</f>
        <v>1.0000000000000009E-2</v>
      </c>
      <c r="D53" s="361">
        <f>SUM(D49:D52)</f>
        <v>2.04</v>
      </c>
      <c r="E53" s="362">
        <f>SUM(E49:E52)</f>
        <v>292</v>
      </c>
      <c r="F53" s="362">
        <f>SUM(F49:F52)</f>
        <v>326</v>
      </c>
      <c r="G53" s="361">
        <f>B53/E53*1000</f>
        <v>5.7876712328767121</v>
      </c>
      <c r="H53" s="363">
        <f>G53-(M53/E53*1000)</f>
        <v>3.4246575342465668E-2</v>
      </c>
      <c r="I53" s="361">
        <f>D53/F53*1000</f>
        <v>6.257668711656442</v>
      </c>
      <c r="J53" s="361">
        <f>B53-D53</f>
        <v>-0.35000000000000009</v>
      </c>
      <c r="K53" s="364">
        <f>G53-I53</f>
        <v>-0.46999747877972986</v>
      </c>
      <c r="L53" s="361">
        <f>SUM(L49:L52)</f>
        <v>6.52</v>
      </c>
      <c r="M53" s="118">
        <f>SUM(M49:M52)</f>
        <v>1.68</v>
      </c>
      <c r="N53" s="119">
        <f>SUM(N49:N52)</f>
        <v>304</v>
      </c>
      <c r="O53" s="118">
        <f>SUM(O49:O52)</f>
        <v>2.1</v>
      </c>
    </row>
    <row r="54" spans="1:15" ht="16.5" x14ac:dyDescent="0.25">
      <c r="A54" s="356"/>
      <c r="B54" s="357"/>
      <c r="C54" s="357"/>
      <c r="D54" s="357"/>
      <c r="E54" s="366"/>
      <c r="F54" s="367"/>
      <c r="G54" s="357"/>
      <c r="H54" s="359"/>
      <c r="I54" s="357"/>
      <c r="J54" s="357"/>
      <c r="K54" s="390"/>
      <c r="L54" s="357"/>
      <c r="M54" s="41"/>
      <c r="N54" s="96"/>
      <c r="O54" s="58"/>
    </row>
    <row r="55" spans="1:15" s="321" customFormat="1" ht="16.5" x14ac:dyDescent="0.2">
      <c r="A55" s="368" t="s">
        <v>140</v>
      </c>
      <c r="B55" s="369">
        <f>'Исходный для набора'!H43</f>
        <v>1293.1899999999998</v>
      </c>
      <c r="C55" s="369">
        <f>'Исходный для набора'!I43</f>
        <v>4.4110000000000582</v>
      </c>
      <c r="D55" s="369">
        <f>'Исходный для набора'!J43</f>
        <v>1273.2200000000003</v>
      </c>
      <c r="E55" s="370">
        <f>'Исходный для набора'!M43</f>
        <v>62232</v>
      </c>
      <c r="F55" s="370">
        <f>'Исходный для набора'!N43</f>
        <v>64551</v>
      </c>
      <c r="G55" s="369">
        <f>'Исходный для набора'!P43</f>
        <v>20.8</v>
      </c>
      <c r="H55" s="371">
        <f>'Исходный для набора'!Q43</f>
        <v>9.0734670266105155E-2</v>
      </c>
      <c r="I55" s="369">
        <f>'Исходный для набора'!R43</f>
        <v>19.7</v>
      </c>
      <c r="J55" s="369">
        <f>'Исходный для набора'!T43</f>
        <v>19.969999999999573</v>
      </c>
      <c r="K55" s="369">
        <f>'Исходный для набора'!U43</f>
        <v>1.1000000000000014</v>
      </c>
      <c r="L55" s="369">
        <f>'Исходный для набора'!V43</f>
        <v>1355.6309999999996</v>
      </c>
      <c r="M55" s="221">
        <f>'Исходный для набора'!W43</f>
        <v>1288.7789999999998</v>
      </c>
      <c r="N55" s="122">
        <f>'Исходный для набора'!X43</f>
        <v>64796</v>
      </c>
      <c r="O55" s="120">
        <f>'Исходный для набора'!Y43</f>
        <v>1165.5</v>
      </c>
    </row>
    <row r="56" spans="1:15" ht="16.5" x14ac:dyDescent="0.25">
      <c r="A56" s="372"/>
      <c r="B56" s="372"/>
      <c r="C56" s="373"/>
      <c r="D56" s="373"/>
      <c r="E56" s="374"/>
      <c r="F56" s="374"/>
      <c r="G56" s="373"/>
      <c r="H56" s="375"/>
      <c r="I56" s="373"/>
      <c r="J56" s="376"/>
      <c r="K56" s="373"/>
      <c r="L56" s="373"/>
      <c r="M56" s="58"/>
      <c r="N56" s="43"/>
    </row>
    <row r="57" spans="1:15" ht="15" customHeight="1" x14ac:dyDescent="0.25">
      <c r="A57" s="507" t="s">
        <v>171</v>
      </c>
      <c r="B57" s="507"/>
      <c r="C57" s="507"/>
      <c r="D57" s="507"/>
      <c r="E57" s="507"/>
      <c r="F57" s="507"/>
      <c r="G57" s="507"/>
      <c r="H57" s="507"/>
      <c r="I57" s="507"/>
      <c r="J57" s="507"/>
      <c r="K57" s="507"/>
      <c r="L57" s="373"/>
      <c r="M57" s="58"/>
      <c r="N57" s="43"/>
    </row>
    <row r="58" spans="1:15" ht="15" customHeight="1" x14ac:dyDescent="0.25">
      <c r="A58" s="391"/>
      <c r="B58" s="391"/>
      <c r="C58" s="391"/>
      <c r="D58" s="391"/>
      <c r="E58" s="391"/>
      <c r="F58" s="391"/>
      <c r="G58" s="391"/>
      <c r="H58" s="391"/>
      <c r="I58" s="391"/>
      <c r="J58" s="391"/>
      <c r="K58" s="391"/>
      <c r="L58" s="373"/>
      <c r="M58" s="58"/>
      <c r="N58" s="43"/>
    </row>
    <row r="59" spans="1:15" ht="32.25" customHeight="1" x14ac:dyDescent="0.25">
      <c r="A59" s="509" t="s">
        <v>170</v>
      </c>
      <c r="B59" s="486" t="s">
        <v>167</v>
      </c>
      <c r="C59" s="487"/>
      <c r="D59" s="487"/>
      <c r="E59" s="487"/>
      <c r="F59" s="487"/>
      <c r="G59" s="488"/>
      <c r="H59" s="514" t="s">
        <v>184</v>
      </c>
      <c r="I59" s="515"/>
      <c r="J59" s="515"/>
      <c r="K59" s="516"/>
      <c r="L59" s="377"/>
      <c r="M59" s="58"/>
      <c r="N59" s="43"/>
    </row>
    <row r="60" spans="1:15" ht="30.75" customHeight="1" x14ac:dyDescent="0.2">
      <c r="A60" s="510"/>
      <c r="B60" s="489" t="str">
        <f>A4</f>
        <v>на 12 февраля</v>
      </c>
      <c r="C60" s="490"/>
      <c r="D60" s="490"/>
      <c r="E60" s="490"/>
      <c r="F60" s="490"/>
      <c r="G60" s="491"/>
      <c r="H60" s="489"/>
      <c r="I60" s="490"/>
      <c r="J60" s="490"/>
      <c r="K60" s="491"/>
      <c r="L60" s="350"/>
      <c r="M60" s="58"/>
      <c r="N60" s="43"/>
    </row>
    <row r="61" spans="1:15" ht="30" customHeight="1" x14ac:dyDescent="0.2">
      <c r="A61" s="511"/>
      <c r="B61" s="474" t="s">
        <v>168</v>
      </c>
      <c r="C61" s="475"/>
      <c r="D61" s="474" t="s">
        <v>169</v>
      </c>
      <c r="E61" s="492"/>
      <c r="F61" s="492"/>
      <c r="G61" s="475"/>
      <c r="H61" s="474" t="str">
        <f>E7</f>
        <v>на 1 января</v>
      </c>
      <c r="I61" s="492"/>
      <c r="J61" s="492"/>
      <c r="K61" s="475"/>
      <c r="L61" s="350"/>
      <c r="M61" s="58"/>
      <c r="N61" s="43"/>
    </row>
    <row r="62" spans="1:15" ht="15" customHeight="1" x14ac:dyDescent="0.25">
      <c r="A62" s="352" t="s">
        <v>166</v>
      </c>
      <c r="B62" s="474" t="s">
        <v>6</v>
      </c>
      <c r="C62" s="475"/>
      <c r="D62" s="474" t="s">
        <v>6</v>
      </c>
      <c r="E62" s="475"/>
      <c r="F62" s="478" t="s">
        <v>238</v>
      </c>
      <c r="G62" s="479"/>
      <c r="H62" s="468" t="s">
        <v>185</v>
      </c>
      <c r="I62" s="469"/>
      <c r="J62" s="469"/>
      <c r="K62" s="470"/>
      <c r="L62" s="373"/>
      <c r="M62" s="58"/>
      <c r="N62" s="43"/>
    </row>
    <row r="63" spans="1:15" ht="15" customHeight="1" x14ac:dyDescent="0.25">
      <c r="A63" s="378" t="str">
        <f>'Исходный для набора'!A48</f>
        <v>2024 г</v>
      </c>
      <c r="B63" s="476">
        <f>B55</f>
        <v>1293.1899999999998</v>
      </c>
      <c r="C63" s="477"/>
      <c r="D63" s="482">
        <f>'Исходный для набора'!H48</f>
        <v>54354.69</v>
      </c>
      <c r="E63" s="483"/>
      <c r="F63" s="484">
        <f>D63-D64</f>
        <v>360.77000000000407</v>
      </c>
      <c r="G63" s="485"/>
      <c r="H63" s="471">
        <f>E55</f>
        <v>62232</v>
      </c>
      <c r="I63" s="472"/>
      <c r="J63" s="472"/>
      <c r="K63" s="473"/>
      <c r="L63" s="379"/>
      <c r="M63" s="58"/>
      <c r="N63" s="43"/>
    </row>
    <row r="64" spans="1:15" ht="15" customHeight="1" x14ac:dyDescent="0.25">
      <c r="A64" s="378" t="str">
        <f>'Исходный для набора'!A49</f>
        <v>2023 г</v>
      </c>
      <c r="B64" s="476">
        <f>D55</f>
        <v>1273.2200000000003</v>
      </c>
      <c r="C64" s="477"/>
      <c r="D64" s="482">
        <f>'Исходный для набора'!H49</f>
        <v>53993.919999999998</v>
      </c>
      <c r="E64" s="483"/>
      <c r="F64" s="480"/>
      <c r="G64" s="481"/>
      <c r="H64" s="471">
        <f>F55</f>
        <v>64551</v>
      </c>
      <c r="I64" s="472"/>
      <c r="J64" s="472"/>
      <c r="K64" s="473"/>
      <c r="L64" s="379"/>
      <c r="M64" s="58"/>
      <c r="N64" s="43"/>
    </row>
    <row r="65" spans="1:14" ht="15" customHeight="1" x14ac:dyDescent="0.25">
      <c r="A65" s="378" t="str">
        <f>'Исходный для набора'!A50</f>
        <v>2022 г</v>
      </c>
      <c r="B65" s="476">
        <f>'Исходный для набора'!J46</f>
        <v>1165.5</v>
      </c>
      <c r="C65" s="477"/>
      <c r="D65" s="482">
        <f>'Исходный для набора'!H50</f>
        <v>49233.3</v>
      </c>
      <c r="E65" s="483"/>
      <c r="F65" s="480"/>
      <c r="G65" s="481"/>
      <c r="H65" s="471">
        <v>70223</v>
      </c>
      <c r="I65" s="472"/>
      <c r="J65" s="472"/>
      <c r="K65" s="473"/>
      <c r="L65" s="379"/>
      <c r="M65" s="58"/>
      <c r="N65" s="43"/>
    </row>
    <row r="66" spans="1:14" x14ac:dyDescent="0.2">
      <c r="A66" s="95"/>
      <c r="B66" s="95"/>
      <c r="C66" s="58"/>
      <c r="D66" s="58"/>
      <c r="E66" s="96"/>
      <c r="F66" s="96"/>
      <c r="G66" s="58"/>
      <c r="H66" s="58"/>
      <c r="I66" s="58"/>
      <c r="J66" s="32"/>
      <c r="K66" s="58"/>
      <c r="L66" s="58"/>
      <c r="M66" s="58"/>
      <c r="N66" s="43"/>
    </row>
    <row r="67" spans="1:14" x14ac:dyDescent="0.2">
      <c r="A67" s="30"/>
      <c r="B67" s="30"/>
      <c r="C67" s="30"/>
      <c r="D67" s="30"/>
      <c r="E67" s="30"/>
      <c r="F67" s="30"/>
      <c r="G67" s="30"/>
      <c r="H67" s="30"/>
      <c r="I67" s="30"/>
      <c r="J67" s="30"/>
      <c r="K67" s="30"/>
      <c r="L67" s="30"/>
    </row>
    <row r="68" spans="1:14" x14ac:dyDescent="0.2">
      <c r="A68" s="30"/>
      <c r="B68" s="30"/>
      <c r="C68" s="30"/>
      <c r="D68" s="30"/>
      <c r="E68" s="30"/>
      <c r="F68" s="30"/>
      <c r="G68" s="30"/>
      <c r="H68" s="30"/>
      <c r="I68" s="30"/>
      <c r="J68" s="30"/>
      <c r="K68" s="30"/>
      <c r="L68" s="30"/>
    </row>
    <row r="69" spans="1:14" x14ac:dyDescent="0.2">
      <c r="A69" s="30"/>
      <c r="B69" s="30"/>
      <c r="C69" s="30"/>
      <c r="D69" s="30"/>
      <c r="E69" s="30"/>
      <c r="F69" s="30"/>
      <c r="G69" s="30"/>
      <c r="H69" s="30"/>
      <c r="I69" s="30"/>
      <c r="J69" s="30"/>
      <c r="K69" s="30"/>
      <c r="L69" s="30"/>
    </row>
    <row r="70" spans="1:14" x14ac:dyDescent="0.2">
      <c r="A70" s="30"/>
      <c r="B70" s="30"/>
      <c r="C70" s="30"/>
      <c r="D70" s="30"/>
      <c r="E70" s="30"/>
      <c r="F70" s="30"/>
      <c r="G70" s="30"/>
      <c r="H70" s="30"/>
      <c r="I70" s="30"/>
      <c r="J70" s="30"/>
      <c r="K70" s="30"/>
      <c r="L70" s="30"/>
    </row>
    <row r="71" spans="1:14" x14ac:dyDescent="0.2">
      <c r="A71" s="30"/>
      <c r="B71" s="30"/>
      <c r="C71" s="30"/>
      <c r="D71" s="30"/>
      <c r="E71" s="30"/>
      <c r="F71" s="30"/>
      <c r="G71" s="30"/>
      <c r="H71" s="30"/>
      <c r="I71" s="30"/>
      <c r="J71" s="30"/>
      <c r="K71" s="30"/>
      <c r="L71" s="30"/>
    </row>
    <row r="72" spans="1:14" x14ac:dyDescent="0.2">
      <c r="A72" s="30"/>
      <c r="B72" s="30"/>
      <c r="C72" s="30"/>
      <c r="D72" s="30"/>
      <c r="E72" s="30"/>
      <c r="F72" s="30"/>
      <c r="G72" s="30"/>
      <c r="H72" s="30"/>
      <c r="I72" s="30"/>
      <c r="J72" s="30"/>
      <c r="K72" s="30"/>
      <c r="L72" s="30"/>
    </row>
    <row r="73" spans="1:14" x14ac:dyDescent="0.2">
      <c r="A73" s="30"/>
      <c r="B73" s="30"/>
      <c r="C73" s="30"/>
      <c r="D73" s="30"/>
      <c r="E73" s="30"/>
      <c r="F73" s="30"/>
      <c r="G73" s="30"/>
      <c r="H73" s="30"/>
      <c r="I73" s="30"/>
      <c r="J73" s="30"/>
      <c r="K73" s="30"/>
      <c r="L73" s="30"/>
    </row>
    <row r="74" spans="1:14" x14ac:dyDescent="0.2">
      <c r="A74" s="30"/>
      <c r="B74" s="30"/>
      <c r="C74" s="30"/>
      <c r="D74" s="30"/>
      <c r="E74" s="30"/>
      <c r="F74" s="30"/>
      <c r="G74" s="30"/>
      <c r="H74" s="30"/>
      <c r="I74" s="30"/>
      <c r="J74" s="30"/>
      <c r="K74" s="30"/>
      <c r="L74" s="30"/>
    </row>
  </sheetData>
  <sheetProtection formatCells="0" formatColumns="0" formatRows="0"/>
  <mergeCells count="45">
    <mergeCell ref="H65:K65"/>
    <mergeCell ref="A2:K2"/>
    <mergeCell ref="A3:K3"/>
    <mergeCell ref="A6:A9"/>
    <mergeCell ref="B7:B8"/>
    <mergeCell ref="B6:D6"/>
    <mergeCell ref="A59:A61"/>
    <mergeCell ref="H59:K60"/>
    <mergeCell ref="E7:F7"/>
    <mergeCell ref="F4:K4"/>
    <mergeCell ref="A4:E4"/>
    <mergeCell ref="I7:I8"/>
    <mergeCell ref="E6:F6"/>
    <mergeCell ref="C7:C8"/>
    <mergeCell ref="A57:K57"/>
    <mergeCell ref="D7:D8"/>
    <mergeCell ref="B59:G59"/>
    <mergeCell ref="B60:G60"/>
    <mergeCell ref="D61:G61"/>
    <mergeCell ref="O6:O9"/>
    <mergeCell ref="G9:I9"/>
    <mergeCell ref="L6:L8"/>
    <mergeCell ref="J6:K6"/>
    <mergeCell ref="J7:J8"/>
    <mergeCell ref="G6:I6"/>
    <mergeCell ref="G7:G8"/>
    <mergeCell ref="H7:H8"/>
    <mergeCell ref="K7:K8"/>
    <mergeCell ref="H61:K61"/>
    <mergeCell ref="B61:C61"/>
    <mergeCell ref="F65:G65"/>
    <mergeCell ref="D64:E64"/>
    <mergeCell ref="D65:E65"/>
    <mergeCell ref="D63:E63"/>
    <mergeCell ref="B64:C64"/>
    <mergeCell ref="B65:C65"/>
    <mergeCell ref="F63:G63"/>
    <mergeCell ref="H62:K62"/>
    <mergeCell ref="H63:K63"/>
    <mergeCell ref="H64:K64"/>
    <mergeCell ref="D62:E62"/>
    <mergeCell ref="B62:C62"/>
    <mergeCell ref="B63:C63"/>
    <mergeCell ref="F62:G62"/>
    <mergeCell ref="F64:G64"/>
  </mergeCells>
  <printOptions horizontalCentered="1" verticalCentered="1"/>
  <pageMargins left="0.31496062992125984" right="0.27559055118110237" top="0.11811023622047245" bottom="0.23622047244094491" header="0.51181102362204722" footer="0.51181102362204722"/>
  <pageSetup paperSize="9" scale="61" orientation="portrait" r:id="rId1"/>
  <headerFooter alignWithMargins="0"/>
  <rowBreaks count="1" manualBreakCount="1">
    <brk id="36" max="12" man="1"/>
  </rowBreaks>
  <colBreaks count="1" manualBreakCount="1">
    <brk id="3" min="4" max="64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8" tint="-0.249977111117893"/>
  </sheetPr>
  <dimension ref="A1:AN46"/>
  <sheetViews>
    <sheetView workbookViewId="0">
      <selection activeCell="F27" sqref="F27"/>
    </sheetView>
  </sheetViews>
  <sheetFormatPr defaultRowHeight="12.75" x14ac:dyDescent="0.2"/>
  <cols>
    <col min="5" max="5" width="9.140625" style="17"/>
    <col min="13" max="13" width="9.140625" style="17"/>
  </cols>
  <sheetData>
    <row r="1" spans="1:40" ht="15.75" x14ac:dyDescent="0.25">
      <c r="A1" s="533" t="s">
        <v>224</v>
      </c>
      <c r="B1" s="534"/>
      <c r="C1" s="534"/>
      <c r="D1" s="534"/>
      <c r="E1" s="534"/>
      <c r="F1" s="534"/>
      <c r="G1" s="534"/>
      <c r="H1" s="534"/>
      <c r="I1" s="534"/>
      <c r="J1" s="18"/>
      <c r="K1" s="533" t="s">
        <v>220</v>
      </c>
      <c r="L1" s="534"/>
      <c r="M1" s="534"/>
      <c r="N1" s="534"/>
      <c r="O1" s="534"/>
      <c r="P1" s="534"/>
      <c r="Q1" s="534"/>
      <c r="R1" s="534"/>
      <c r="S1" s="534"/>
      <c r="U1" s="533" t="s">
        <v>226</v>
      </c>
      <c r="V1" s="534"/>
      <c r="W1" s="534"/>
      <c r="X1" s="534"/>
      <c r="Y1" s="534"/>
      <c r="Z1" s="534"/>
      <c r="AA1" s="534"/>
      <c r="AB1" s="534"/>
      <c r="AC1" s="534"/>
      <c r="AE1" s="533" t="s">
        <v>227</v>
      </c>
      <c r="AF1" s="534"/>
      <c r="AG1" s="534"/>
      <c r="AH1" s="534"/>
      <c r="AI1" s="534"/>
      <c r="AJ1" s="534"/>
      <c r="AK1" s="534"/>
      <c r="AL1" s="534"/>
      <c r="AM1" s="534"/>
    </row>
    <row r="2" spans="1:40" ht="15" x14ac:dyDescent="0.2">
      <c r="A2" s="1"/>
      <c r="B2" s="1"/>
      <c r="C2" s="1"/>
      <c r="D2" s="1"/>
      <c r="E2" s="330"/>
      <c r="F2" s="1"/>
      <c r="G2" s="1"/>
      <c r="H2" s="1"/>
      <c r="I2" s="1"/>
      <c r="J2" s="1"/>
      <c r="K2" s="73" t="s">
        <v>225</v>
      </c>
      <c r="L2" s="1"/>
      <c r="M2" s="330"/>
      <c r="N2" s="1"/>
    </row>
    <row r="3" spans="1:40" ht="15" x14ac:dyDescent="0.2">
      <c r="A3" s="525" t="s">
        <v>48</v>
      </c>
      <c r="B3" s="535" t="s">
        <v>55</v>
      </c>
      <c r="C3" s="536"/>
      <c r="D3" s="537"/>
      <c r="E3" s="535" t="s">
        <v>56</v>
      </c>
      <c r="F3" s="538"/>
      <c r="G3" s="539"/>
      <c r="H3" s="535" t="s">
        <v>57</v>
      </c>
      <c r="I3" s="538"/>
      <c r="J3" s="539"/>
      <c r="K3" s="540" t="s">
        <v>48</v>
      </c>
      <c r="L3" s="528" t="s">
        <v>58</v>
      </c>
      <c r="M3" s="529"/>
      <c r="N3" s="530"/>
      <c r="O3" s="528" t="s">
        <v>59</v>
      </c>
      <c r="P3" s="531"/>
      <c r="Q3" s="532"/>
      <c r="R3" s="528" t="s">
        <v>60</v>
      </c>
      <c r="S3" s="531"/>
      <c r="T3" s="532"/>
      <c r="U3" s="525" t="s">
        <v>48</v>
      </c>
      <c r="V3" s="528" t="s">
        <v>61</v>
      </c>
      <c r="W3" s="529"/>
      <c r="X3" s="530"/>
      <c r="Y3" s="528" t="s">
        <v>62</v>
      </c>
      <c r="Z3" s="531"/>
      <c r="AA3" s="532"/>
      <c r="AB3" s="528" t="s">
        <v>53</v>
      </c>
      <c r="AC3" s="531"/>
      <c r="AD3" s="532"/>
      <c r="AE3" s="525" t="s">
        <v>48</v>
      </c>
      <c r="AF3" s="535" t="s">
        <v>45</v>
      </c>
      <c r="AG3" s="538"/>
      <c r="AH3" s="539"/>
      <c r="AI3" s="535" t="s">
        <v>46</v>
      </c>
      <c r="AJ3" s="538"/>
      <c r="AK3" s="539"/>
      <c r="AL3" s="535" t="s">
        <v>47</v>
      </c>
      <c r="AM3" s="538"/>
      <c r="AN3" s="539"/>
    </row>
    <row r="4" spans="1:40" ht="15" x14ac:dyDescent="0.2">
      <c r="A4" s="526"/>
      <c r="B4" s="2" t="s">
        <v>49</v>
      </c>
      <c r="C4" s="3" t="s">
        <v>0</v>
      </c>
      <c r="D4" s="4" t="s">
        <v>54</v>
      </c>
      <c r="E4" s="332" t="s">
        <v>49</v>
      </c>
      <c r="F4" s="3" t="s">
        <v>0</v>
      </c>
      <c r="G4" s="4" t="s">
        <v>54</v>
      </c>
      <c r="H4" s="2" t="s">
        <v>50</v>
      </c>
      <c r="I4" s="3" t="s">
        <v>0</v>
      </c>
      <c r="J4" s="4" t="s">
        <v>54</v>
      </c>
      <c r="K4" s="541"/>
      <c r="L4" s="12" t="s">
        <v>50</v>
      </c>
      <c r="M4" s="5" t="s">
        <v>0</v>
      </c>
      <c r="N4" s="13" t="s">
        <v>54</v>
      </c>
      <c r="O4" s="2" t="s">
        <v>50</v>
      </c>
      <c r="P4" s="3" t="s">
        <v>0</v>
      </c>
      <c r="Q4" s="4" t="s">
        <v>54</v>
      </c>
      <c r="R4" s="12" t="s">
        <v>50</v>
      </c>
      <c r="S4" s="5" t="s">
        <v>0</v>
      </c>
      <c r="T4" s="13" t="s">
        <v>54</v>
      </c>
      <c r="U4" s="526"/>
      <c r="V4" s="12" t="s">
        <v>50</v>
      </c>
      <c r="W4" s="5" t="s">
        <v>0</v>
      </c>
      <c r="X4" s="13" t="s">
        <v>54</v>
      </c>
      <c r="Y4" s="12" t="s">
        <v>50</v>
      </c>
      <c r="Z4" s="5" t="s">
        <v>0</v>
      </c>
      <c r="AA4" s="13" t="s">
        <v>54</v>
      </c>
      <c r="AB4" s="12" t="s">
        <v>50</v>
      </c>
      <c r="AC4" s="5" t="s">
        <v>0</v>
      </c>
      <c r="AD4" s="13" t="s">
        <v>54</v>
      </c>
      <c r="AE4" s="526"/>
      <c r="AF4" s="2" t="s">
        <v>49</v>
      </c>
      <c r="AG4" s="3" t="s">
        <v>0</v>
      </c>
      <c r="AH4" s="4" t="s">
        <v>54</v>
      </c>
      <c r="AI4" s="2" t="s">
        <v>49</v>
      </c>
      <c r="AJ4" s="3" t="s">
        <v>0</v>
      </c>
      <c r="AK4" s="4" t="s">
        <v>54</v>
      </c>
      <c r="AL4" s="2" t="s">
        <v>49</v>
      </c>
      <c r="AM4" s="3" t="s">
        <v>0</v>
      </c>
      <c r="AN4" s="4" t="s">
        <v>54</v>
      </c>
    </row>
    <row r="5" spans="1:40" ht="15" x14ac:dyDescent="0.2">
      <c r="A5" s="526"/>
      <c r="B5" s="5" t="s">
        <v>52</v>
      </c>
      <c r="C5" s="6" t="s">
        <v>3</v>
      </c>
      <c r="D5" s="7" t="s">
        <v>3</v>
      </c>
      <c r="E5" s="5" t="s">
        <v>52</v>
      </c>
      <c r="F5" s="6" t="s">
        <v>3</v>
      </c>
      <c r="G5" s="7" t="s">
        <v>3</v>
      </c>
      <c r="H5" s="5" t="s">
        <v>51</v>
      </c>
      <c r="I5" s="6" t="s">
        <v>3</v>
      </c>
      <c r="J5" s="7" t="s">
        <v>3</v>
      </c>
      <c r="K5" s="541"/>
      <c r="L5" s="5" t="s">
        <v>51</v>
      </c>
      <c r="M5" s="6" t="s">
        <v>3</v>
      </c>
      <c r="N5" s="7" t="s">
        <v>3</v>
      </c>
      <c r="O5" s="5" t="s">
        <v>51</v>
      </c>
      <c r="P5" s="6" t="s">
        <v>3</v>
      </c>
      <c r="Q5" s="7" t="s">
        <v>3</v>
      </c>
      <c r="R5" s="5" t="s">
        <v>51</v>
      </c>
      <c r="S5" s="6" t="s">
        <v>3</v>
      </c>
      <c r="T5" s="7" t="s">
        <v>3</v>
      </c>
      <c r="U5" s="526"/>
      <c r="V5" s="5" t="s">
        <v>51</v>
      </c>
      <c r="W5" s="6" t="s">
        <v>3</v>
      </c>
      <c r="X5" s="7" t="s">
        <v>3</v>
      </c>
      <c r="Y5" s="5" t="s">
        <v>51</v>
      </c>
      <c r="Z5" s="6" t="s">
        <v>3</v>
      </c>
      <c r="AA5" s="7" t="s">
        <v>3</v>
      </c>
      <c r="AB5" s="5" t="s">
        <v>51</v>
      </c>
      <c r="AC5" s="6" t="s">
        <v>3</v>
      </c>
      <c r="AD5" s="7" t="s">
        <v>3</v>
      </c>
      <c r="AE5" s="526"/>
      <c r="AF5" s="5" t="s">
        <v>52</v>
      </c>
      <c r="AG5" s="6" t="s">
        <v>3</v>
      </c>
      <c r="AH5" s="7" t="s">
        <v>3</v>
      </c>
      <c r="AI5" s="5" t="s">
        <v>52</v>
      </c>
      <c r="AJ5" s="6" t="s">
        <v>3</v>
      </c>
      <c r="AK5" s="7" t="s">
        <v>3</v>
      </c>
      <c r="AL5" s="5" t="s">
        <v>52</v>
      </c>
      <c r="AM5" s="6" t="s">
        <v>3</v>
      </c>
      <c r="AN5" s="7" t="s">
        <v>3</v>
      </c>
    </row>
    <row r="6" spans="1:40" ht="15" x14ac:dyDescent="0.2">
      <c r="A6" s="527"/>
      <c r="B6" s="8" t="s">
        <v>9</v>
      </c>
      <c r="C6" s="9" t="s">
        <v>6</v>
      </c>
      <c r="D6" s="10" t="s">
        <v>6</v>
      </c>
      <c r="E6" s="8" t="s">
        <v>9</v>
      </c>
      <c r="F6" s="9" t="s">
        <v>6</v>
      </c>
      <c r="G6" s="10" t="s">
        <v>6</v>
      </c>
      <c r="H6" s="8" t="s">
        <v>9</v>
      </c>
      <c r="I6" s="9" t="s">
        <v>6</v>
      </c>
      <c r="J6" s="10" t="s">
        <v>6</v>
      </c>
      <c r="K6" s="542"/>
      <c r="L6" s="8" t="s">
        <v>9</v>
      </c>
      <c r="M6" s="9" t="s">
        <v>6</v>
      </c>
      <c r="N6" s="10" t="s">
        <v>6</v>
      </c>
      <c r="O6" s="5" t="s">
        <v>9</v>
      </c>
      <c r="P6" s="6" t="s">
        <v>6</v>
      </c>
      <c r="Q6" s="7" t="s">
        <v>6</v>
      </c>
      <c r="R6" s="5" t="s">
        <v>9</v>
      </c>
      <c r="S6" s="6" t="s">
        <v>6</v>
      </c>
      <c r="T6" s="7" t="s">
        <v>6</v>
      </c>
      <c r="U6" s="527"/>
      <c r="V6" s="5" t="s">
        <v>9</v>
      </c>
      <c r="W6" s="6" t="s">
        <v>6</v>
      </c>
      <c r="X6" s="11" t="s">
        <v>6</v>
      </c>
      <c r="Y6" s="8" t="s">
        <v>9</v>
      </c>
      <c r="Z6" s="9" t="s">
        <v>6</v>
      </c>
      <c r="AA6" s="10" t="s">
        <v>6</v>
      </c>
      <c r="AB6" s="8" t="s">
        <v>9</v>
      </c>
      <c r="AC6" s="9" t="s">
        <v>6</v>
      </c>
      <c r="AD6" s="10" t="s">
        <v>6</v>
      </c>
      <c r="AE6" s="527"/>
      <c r="AF6" s="8" t="s">
        <v>9</v>
      </c>
      <c r="AG6" s="9" t="s">
        <v>6</v>
      </c>
      <c r="AH6" s="10" t="s">
        <v>6</v>
      </c>
      <c r="AI6" s="8" t="s">
        <v>9</v>
      </c>
      <c r="AJ6" s="9" t="s">
        <v>6</v>
      </c>
      <c r="AK6" s="10" t="s">
        <v>6</v>
      </c>
      <c r="AL6" s="8" t="s">
        <v>9</v>
      </c>
      <c r="AM6" s="9" t="s">
        <v>6</v>
      </c>
      <c r="AN6" s="10" t="s">
        <v>6</v>
      </c>
    </row>
    <row r="7" spans="1:40" x14ac:dyDescent="0.2">
      <c r="A7" s="20">
        <v>1</v>
      </c>
      <c r="B7" s="101"/>
      <c r="C7" s="151">
        <v>1108.9000000000001</v>
      </c>
      <c r="D7" s="14"/>
      <c r="E7" s="101"/>
      <c r="F7" s="101"/>
      <c r="G7" s="112"/>
      <c r="H7" s="16"/>
      <c r="I7" s="192"/>
      <c r="J7" s="16"/>
      <c r="K7" s="74">
        <v>1</v>
      </c>
      <c r="L7" s="192"/>
      <c r="M7" s="192"/>
      <c r="N7" s="192"/>
      <c r="O7" s="261"/>
      <c r="P7" s="151"/>
      <c r="Q7" s="15"/>
      <c r="R7" s="16"/>
      <c r="S7" s="101"/>
      <c r="T7" s="16"/>
      <c r="U7" s="20">
        <v>1</v>
      </c>
      <c r="V7" s="16"/>
      <c r="W7" s="101"/>
      <c r="X7" s="16"/>
      <c r="Y7" s="15"/>
      <c r="Z7" s="151"/>
      <c r="AA7" s="16"/>
      <c r="AB7" s="16"/>
      <c r="AC7" s="101"/>
      <c r="AD7" s="16"/>
      <c r="AE7" s="20">
        <v>1</v>
      </c>
      <c r="AF7" s="16"/>
      <c r="AG7" s="101"/>
      <c r="AH7" s="16"/>
      <c r="AI7" s="16"/>
      <c r="AJ7" s="101"/>
      <c r="AK7" s="16"/>
      <c r="AL7" s="16"/>
      <c r="AM7" s="101"/>
      <c r="AN7" s="16"/>
    </row>
    <row r="8" spans="1:40" x14ac:dyDescent="0.2">
      <c r="A8" s="20">
        <v>2</v>
      </c>
      <c r="B8" s="101"/>
      <c r="C8" s="151">
        <v>1111.7</v>
      </c>
      <c r="D8" s="14"/>
      <c r="E8" s="101"/>
      <c r="F8" s="101"/>
      <c r="G8" s="101"/>
      <c r="H8" s="16"/>
      <c r="I8" s="101"/>
      <c r="J8" s="16"/>
      <c r="K8" s="74">
        <v>2</v>
      </c>
      <c r="L8" s="16"/>
      <c r="M8" s="101"/>
      <c r="N8" s="192"/>
      <c r="O8" s="16"/>
      <c r="P8" s="188"/>
      <c r="Q8" s="15"/>
      <c r="R8" s="16"/>
      <c r="S8" s="101"/>
      <c r="T8" s="16"/>
      <c r="U8" s="20">
        <v>2</v>
      </c>
      <c r="V8" s="101"/>
      <c r="W8" s="101"/>
      <c r="X8" s="101"/>
      <c r="Y8" s="15"/>
      <c r="Z8" s="101"/>
      <c r="AA8" s="15"/>
      <c r="AB8" s="16"/>
      <c r="AC8" s="101"/>
      <c r="AD8" s="16"/>
      <c r="AE8" s="20">
        <v>2</v>
      </c>
      <c r="AF8" s="16"/>
      <c r="AG8" s="151"/>
      <c r="AH8" s="16"/>
      <c r="AI8" s="15"/>
      <c r="AJ8" s="192"/>
      <c r="AK8" s="16"/>
      <c r="AL8" s="101"/>
      <c r="AM8" s="327"/>
      <c r="AN8" s="112"/>
    </row>
    <row r="9" spans="1:40" x14ac:dyDescent="0.2">
      <c r="A9" s="20">
        <v>3</v>
      </c>
      <c r="B9" s="101"/>
      <c r="C9" s="151">
        <v>1112.2</v>
      </c>
      <c r="D9" s="14"/>
      <c r="E9" s="101"/>
      <c r="F9" s="101"/>
      <c r="G9" s="101"/>
      <c r="H9" s="16"/>
      <c r="I9" s="101"/>
      <c r="J9" s="16"/>
      <c r="K9" s="74">
        <v>3</v>
      </c>
      <c r="L9" s="16"/>
      <c r="M9" s="151"/>
      <c r="N9" s="192"/>
      <c r="O9" s="16"/>
      <c r="P9" s="151"/>
      <c r="Q9" s="15"/>
      <c r="R9" s="101"/>
      <c r="S9" s="101"/>
      <c r="T9" s="16"/>
      <c r="U9" s="20">
        <v>3</v>
      </c>
      <c r="V9" s="101"/>
      <c r="W9" s="151"/>
      <c r="X9" s="101"/>
      <c r="Y9" s="15"/>
      <c r="Z9" s="101"/>
      <c r="AA9" s="16"/>
      <c r="AB9" s="15"/>
      <c r="AC9" s="101"/>
      <c r="AD9" s="16"/>
      <c r="AE9" s="20">
        <v>3</v>
      </c>
      <c r="AF9" s="16"/>
      <c r="AG9" s="151"/>
      <c r="AH9" s="16"/>
      <c r="AI9" s="15"/>
      <c r="AJ9" s="192"/>
      <c r="AK9" s="15"/>
      <c r="AL9" s="101"/>
      <c r="AM9" s="327"/>
      <c r="AN9" s="112"/>
    </row>
    <row r="10" spans="1:40" x14ac:dyDescent="0.2">
      <c r="A10" s="20">
        <v>4</v>
      </c>
      <c r="B10" s="101"/>
      <c r="C10" s="151">
        <v>1119.3</v>
      </c>
      <c r="D10" s="14"/>
      <c r="E10" s="101"/>
      <c r="F10" s="101"/>
      <c r="G10" s="101"/>
      <c r="H10" s="16"/>
      <c r="I10" s="101"/>
      <c r="J10" s="16"/>
      <c r="K10" s="74">
        <v>4</v>
      </c>
      <c r="L10" s="16"/>
      <c r="M10" s="151"/>
      <c r="N10" s="192"/>
      <c r="O10" s="16"/>
      <c r="P10" s="101"/>
      <c r="Q10" s="16"/>
      <c r="R10" s="101"/>
      <c r="S10" s="113"/>
      <c r="T10" s="101"/>
      <c r="U10" s="20">
        <v>4</v>
      </c>
      <c r="V10" s="16"/>
      <c r="W10" s="151"/>
      <c r="X10" s="16"/>
      <c r="Y10" s="112"/>
      <c r="Z10" s="101"/>
      <c r="AA10" s="101"/>
      <c r="AB10" s="15"/>
      <c r="AC10" s="151"/>
      <c r="AD10" s="16"/>
      <c r="AE10" s="20">
        <v>4</v>
      </c>
      <c r="AF10" s="16"/>
      <c r="AG10" s="101"/>
      <c r="AH10" s="16"/>
      <c r="AI10" s="15"/>
      <c r="AJ10" s="151"/>
      <c r="AK10" s="15"/>
      <c r="AL10" s="112"/>
      <c r="AM10" s="326"/>
      <c r="AN10" s="101"/>
    </row>
    <row r="11" spans="1:40" x14ac:dyDescent="0.2">
      <c r="A11" s="20">
        <v>5</v>
      </c>
      <c r="B11" s="101"/>
      <c r="C11" s="151">
        <v>1116</v>
      </c>
      <c r="D11" s="15"/>
      <c r="E11" s="101"/>
      <c r="F11" s="101"/>
      <c r="G11" s="112"/>
      <c r="H11" s="16"/>
      <c r="I11" s="101"/>
      <c r="J11" s="16"/>
      <c r="K11" s="74">
        <v>5</v>
      </c>
      <c r="L11" s="15"/>
      <c r="M11" s="101"/>
      <c r="N11" s="192"/>
      <c r="O11" s="16"/>
      <c r="P11" s="101"/>
      <c r="Q11" s="16"/>
      <c r="R11" s="101"/>
      <c r="S11" s="188"/>
      <c r="T11" s="101"/>
      <c r="U11" s="20">
        <v>5</v>
      </c>
      <c r="V11" s="16"/>
      <c r="W11" s="101"/>
      <c r="X11" s="16"/>
      <c r="Y11" s="101"/>
      <c r="Z11" s="101"/>
      <c r="AA11" s="112"/>
      <c r="AB11" s="15"/>
      <c r="AC11" s="151"/>
      <c r="AD11" s="16"/>
      <c r="AE11" s="20">
        <v>5</v>
      </c>
      <c r="AF11" s="16"/>
      <c r="AG11" s="101"/>
      <c r="AH11" s="16"/>
      <c r="AI11" s="15"/>
      <c r="AJ11" s="151"/>
      <c r="AK11" s="15"/>
      <c r="AL11" s="101"/>
      <c r="AM11" s="381"/>
      <c r="AN11" s="101"/>
    </row>
    <row r="12" spans="1:40" x14ac:dyDescent="0.2">
      <c r="A12" s="20">
        <v>6</v>
      </c>
      <c r="B12" s="101"/>
      <c r="C12" s="151">
        <v>1123</v>
      </c>
      <c r="D12" s="15"/>
      <c r="E12" s="101"/>
      <c r="F12" s="151"/>
      <c r="G12" s="101"/>
      <c r="H12" s="16"/>
      <c r="I12" s="151"/>
      <c r="J12" s="16"/>
      <c r="K12" s="74">
        <v>6</v>
      </c>
      <c r="L12" s="15"/>
      <c r="M12" s="101"/>
      <c r="N12" s="192"/>
      <c r="O12" s="16"/>
      <c r="P12" s="101"/>
      <c r="Q12" s="16"/>
      <c r="R12" s="101"/>
      <c r="S12" s="151"/>
      <c r="T12" s="101"/>
      <c r="U12" s="20">
        <v>6</v>
      </c>
      <c r="V12" s="101"/>
      <c r="W12" s="101"/>
      <c r="X12" s="101"/>
      <c r="Y12" s="101"/>
      <c r="Z12" s="101"/>
      <c r="AA12" s="101"/>
      <c r="AB12" s="16"/>
      <c r="AC12" s="101"/>
      <c r="AD12" s="16"/>
      <c r="AE12" s="20">
        <v>6</v>
      </c>
      <c r="AF12" s="16"/>
      <c r="AG12" s="101"/>
      <c r="AH12" s="16"/>
      <c r="AI12" s="15"/>
      <c r="AJ12" s="188"/>
      <c r="AK12" s="15"/>
      <c r="AL12" s="101"/>
      <c r="AM12" s="327"/>
      <c r="AN12" s="101"/>
    </row>
    <row r="13" spans="1:40" x14ac:dyDescent="0.2">
      <c r="A13" s="20">
        <v>7</v>
      </c>
      <c r="B13" s="101"/>
      <c r="C13" s="151">
        <v>1126.5999999999999</v>
      </c>
      <c r="D13" s="14"/>
      <c r="E13" s="16"/>
      <c r="F13" s="151"/>
      <c r="G13" s="16"/>
      <c r="H13" s="16"/>
      <c r="I13" s="151"/>
      <c r="J13" s="16"/>
      <c r="K13" s="74">
        <v>7</v>
      </c>
      <c r="L13" s="16"/>
      <c r="M13" s="101"/>
      <c r="N13" s="192"/>
      <c r="O13" s="16"/>
      <c r="P13" s="113"/>
      <c r="Q13" s="16"/>
      <c r="R13" s="101"/>
      <c r="S13" s="101"/>
      <c r="T13" s="101"/>
      <c r="U13" s="20">
        <v>7</v>
      </c>
      <c r="V13" s="101"/>
      <c r="W13" s="101"/>
      <c r="X13" s="113"/>
      <c r="Y13" s="16"/>
      <c r="Z13" s="151"/>
      <c r="AA13" s="16"/>
      <c r="AB13" s="16"/>
      <c r="AC13" s="101"/>
      <c r="AD13" s="16"/>
      <c r="AE13" s="20">
        <v>7</v>
      </c>
      <c r="AF13" s="16"/>
      <c r="AG13" s="101"/>
      <c r="AH13" s="16"/>
      <c r="AI13" s="16"/>
      <c r="AJ13" s="380"/>
      <c r="AK13" s="16"/>
      <c r="AL13" s="101"/>
      <c r="AM13" s="327"/>
      <c r="AN13" s="101"/>
    </row>
    <row r="14" spans="1:40" x14ac:dyDescent="0.2">
      <c r="A14" s="20">
        <v>8</v>
      </c>
      <c r="B14" s="101"/>
      <c r="C14" s="151">
        <v>1125.3</v>
      </c>
      <c r="D14" s="15"/>
      <c r="E14" s="101"/>
      <c r="F14" s="101"/>
      <c r="G14" s="112"/>
      <c r="H14" s="16"/>
      <c r="I14" s="151"/>
      <c r="J14" s="16"/>
      <c r="K14" s="74">
        <v>8</v>
      </c>
      <c r="L14" s="16"/>
      <c r="M14" s="101"/>
      <c r="N14" s="192"/>
      <c r="O14" s="16"/>
      <c r="P14" s="188"/>
      <c r="Q14" s="16"/>
      <c r="R14" s="16"/>
      <c r="S14" s="113"/>
      <c r="T14" s="16"/>
      <c r="U14" s="20">
        <v>8</v>
      </c>
      <c r="V14" s="16"/>
      <c r="W14" s="16"/>
      <c r="X14" s="54"/>
      <c r="Y14" s="16"/>
      <c r="Z14" s="151"/>
      <c r="AA14" s="15"/>
      <c r="AB14" s="16"/>
      <c r="AC14" s="101"/>
      <c r="AD14" s="16"/>
      <c r="AE14" s="20">
        <v>8</v>
      </c>
      <c r="AF14" s="16"/>
      <c r="AG14" s="101"/>
      <c r="AH14" s="16"/>
      <c r="AI14" s="16"/>
      <c r="AJ14" s="101"/>
      <c r="AK14" s="16"/>
      <c r="AL14" s="101"/>
      <c r="AM14" s="327"/>
      <c r="AN14" s="101"/>
    </row>
    <row r="15" spans="1:40" x14ac:dyDescent="0.2">
      <c r="A15" s="20">
        <v>9</v>
      </c>
      <c r="B15" s="101"/>
      <c r="C15" s="151">
        <v>1127.9000000000001</v>
      </c>
      <c r="D15" s="15"/>
      <c r="E15" s="101"/>
      <c r="F15" s="101"/>
      <c r="G15" s="101"/>
      <c r="H15" s="16"/>
      <c r="I15" s="101"/>
      <c r="J15" s="16"/>
      <c r="K15" s="74">
        <v>9</v>
      </c>
      <c r="L15" s="16"/>
      <c r="M15" s="101"/>
      <c r="N15" s="192"/>
      <c r="O15" s="16"/>
      <c r="P15" s="188"/>
      <c r="Q15" s="16"/>
      <c r="R15" s="16"/>
      <c r="S15" s="101"/>
      <c r="T15" s="16"/>
      <c r="U15" s="20">
        <v>9</v>
      </c>
      <c r="V15" s="16"/>
      <c r="W15" s="139"/>
      <c r="X15" s="54"/>
      <c r="Y15" s="16"/>
      <c r="Z15" s="113"/>
      <c r="AA15" s="16"/>
      <c r="AB15" s="16"/>
      <c r="AC15" s="101"/>
      <c r="AD15" s="16"/>
      <c r="AE15" s="20">
        <v>9</v>
      </c>
      <c r="AF15" s="16"/>
      <c r="AG15" s="151"/>
      <c r="AH15" s="16"/>
      <c r="AI15" s="16"/>
      <c r="AJ15" s="192"/>
      <c r="AK15" s="16"/>
      <c r="AL15" s="101"/>
      <c r="AM15" s="101"/>
      <c r="AN15" s="101"/>
    </row>
    <row r="16" spans="1:40" x14ac:dyDescent="0.2">
      <c r="A16" s="20">
        <v>10</v>
      </c>
      <c r="B16" s="101">
        <v>17.2</v>
      </c>
      <c r="C16" s="101">
        <v>1128.0999999999999</v>
      </c>
      <c r="D16" s="16">
        <v>0.2</v>
      </c>
      <c r="E16" s="101"/>
      <c r="F16" s="101"/>
      <c r="G16" s="101"/>
      <c r="H16" s="16"/>
      <c r="I16" s="101"/>
      <c r="J16" s="16"/>
      <c r="K16" s="74">
        <v>10</v>
      </c>
      <c r="L16" s="16"/>
      <c r="M16" s="151"/>
      <c r="N16" s="192"/>
      <c r="O16" s="16"/>
      <c r="P16" s="188"/>
      <c r="Q16" s="16"/>
      <c r="R16" s="101"/>
      <c r="S16" s="101"/>
      <c r="T16" s="16"/>
      <c r="U16" s="20">
        <v>10</v>
      </c>
      <c r="V16" s="16"/>
      <c r="W16" s="151"/>
      <c r="X16" s="16"/>
      <c r="Y16" s="16"/>
      <c r="Z16" s="101"/>
      <c r="AA16" s="16"/>
      <c r="AB16" s="16"/>
      <c r="AC16" s="101"/>
      <c r="AD16" s="16"/>
      <c r="AE16" s="20">
        <v>10</v>
      </c>
      <c r="AF16" s="16"/>
      <c r="AG16" s="151"/>
      <c r="AH16" s="16"/>
      <c r="AI16" s="16"/>
      <c r="AJ16" s="101"/>
      <c r="AK16" s="16"/>
      <c r="AL16" s="101"/>
      <c r="AM16" s="101"/>
      <c r="AN16" s="101"/>
    </row>
    <row r="17" spans="1:40" x14ac:dyDescent="0.2">
      <c r="A17" s="20">
        <v>11</v>
      </c>
      <c r="B17" s="101">
        <v>17.2</v>
      </c>
      <c r="C17" s="101">
        <v>1131.7</v>
      </c>
      <c r="D17" s="16">
        <v>3.6</v>
      </c>
      <c r="E17" s="101"/>
      <c r="F17" s="101"/>
      <c r="G17" s="101"/>
      <c r="H17" s="16"/>
      <c r="I17" s="101"/>
      <c r="J17" s="16"/>
      <c r="K17" s="74">
        <v>11</v>
      </c>
      <c r="L17" s="16"/>
      <c r="M17" s="151"/>
      <c r="N17" s="192"/>
      <c r="O17" s="16"/>
      <c r="P17" s="113"/>
      <c r="Q17" s="16"/>
      <c r="R17" s="16"/>
      <c r="S17" s="101"/>
      <c r="T17" s="16"/>
      <c r="U17" s="20">
        <v>11</v>
      </c>
      <c r="V17" s="16"/>
      <c r="W17" s="188"/>
      <c r="X17" s="16"/>
      <c r="Y17" s="16"/>
      <c r="Z17" s="101"/>
      <c r="AA17" s="15"/>
      <c r="AB17" s="16"/>
      <c r="AC17" s="151"/>
      <c r="AD17" s="16"/>
      <c r="AE17" s="20">
        <v>11</v>
      </c>
      <c r="AF17" s="16"/>
      <c r="AG17" s="101"/>
      <c r="AH17" s="16"/>
      <c r="AI17" s="16"/>
      <c r="AJ17" s="101"/>
      <c r="AK17" s="16"/>
      <c r="AL17" s="101"/>
      <c r="AM17" s="151"/>
      <c r="AN17" s="101"/>
    </row>
    <row r="18" spans="1:40" x14ac:dyDescent="0.2">
      <c r="A18" s="20">
        <v>12</v>
      </c>
      <c r="B18" s="101">
        <v>17.2</v>
      </c>
      <c r="C18" s="101">
        <v>1131.2</v>
      </c>
      <c r="D18" s="16">
        <v>-0.6</v>
      </c>
      <c r="E18" s="101"/>
      <c r="F18" s="101"/>
      <c r="G18" s="101"/>
      <c r="H18" s="16"/>
      <c r="I18" s="327"/>
      <c r="J18" s="16"/>
      <c r="K18" s="74">
        <v>12</v>
      </c>
      <c r="L18" s="16"/>
      <c r="M18" s="101"/>
      <c r="N18" s="192"/>
      <c r="O18" s="16"/>
      <c r="P18" s="101"/>
      <c r="Q18" s="16"/>
      <c r="R18" s="78"/>
      <c r="S18" s="151"/>
      <c r="T18" s="78"/>
      <c r="U18" s="20">
        <v>12</v>
      </c>
      <c r="V18" s="16"/>
      <c r="W18" s="113"/>
      <c r="X18" s="16"/>
      <c r="Y18" s="16"/>
      <c r="Z18" s="101"/>
      <c r="AA18" s="16"/>
      <c r="AB18" s="16"/>
      <c r="AC18" s="151"/>
      <c r="AD18" s="16"/>
      <c r="AE18" s="20">
        <v>12</v>
      </c>
      <c r="AF18" s="16"/>
      <c r="AG18" s="101"/>
      <c r="AH18" s="16"/>
      <c r="AI18" s="16"/>
      <c r="AJ18" s="101"/>
      <c r="AK18" s="16"/>
      <c r="AL18" s="101"/>
      <c r="AM18" s="151"/>
      <c r="AN18" s="101"/>
    </row>
    <row r="19" spans="1:40" x14ac:dyDescent="0.2">
      <c r="A19" s="20">
        <v>13</v>
      </c>
      <c r="B19" s="101">
        <v>17.2</v>
      </c>
      <c r="C19" s="114">
        <v>1132.3</v>
      </c>
      <c r="D19" s="16">
        <v>1.1000000000000001</v>
      </c>
      <c r="E19" s="16"/>
      <c r="F19" s="151"/>
      <c r="G19" s="16"/>
      <c r="H19" s="16"/>
      <c r="I19" s="151"/>
      <c r="J19" s="16"/>
      <c r="K19" s="74">
        <v>13</v>
      </c>
      <c r="L19" s="16"/>
      <c r="M19" s="101"/>
      <c r="N19" s="192"/>
      <c r="O19" s="16"/>
      <c r="P19" s="101"/>
      <c r="Q19" s="16"/>
      <c r="R19" s="16"/>
      <c r="S19" s="151"/>
      <c r="T19" s="16"/>
      <c r="U19" s="20">
        <v>13</v>
      </c>
      <c r="V19" s="101"/>
      <c r="W19" s="113"/>
      <c r="X19" s="101"/>
      <c r="Y19" s="16"/>
      <c r="Z19" s="101"/>
      <c r="AA19" s="16"/>
      <c r="AB19" s="16"/>
      <c r="AC19" s="101"/>
      <c r="AD19" s="16"/>
      <c r="AE19" s="20">
        <v>13</v>
      </c>
      <c r="AF19" s="16"/>
      <c r="AG19" s="101"/>
      <c r="AH19" s="16"/>
      <c r="AI19" s="16"/>
      <c r="AJ19" s="151"/>
      <c r="AK19" s="16"/>
      <c r="AL19" s="101"/>
      <c r="AM19" s="101"/>
      <c r="AN19" s="101"/>
    </row>
    <row r="20" spans="1:40" x14ac:dyDescent="0.2">
      <c r="A20" s="20">
        <v>14</v>
      </c>
      <c r="B20" s="101">
        <v>17.2</v>
      </c>
      <c r="C20" s="101">
        <v>1132.8</v>
      </c>
      <c r="D20" s="101">
        <v>0.5</v>
      </c>
      <c r="E20" s="16"/>
      <c r="F20" s="151"/>
      <c r="G20" s="16"/>
      <c r="H20" s="16"/>
      <c r="I20" s="151"/>
      <c r="J20" s="16"/>
      <c r="K20" s="74">
        <v>14</v>
      </c>
      <c r="L20" s="16"/>
      <c r="M20" s="101"/>
      <c r="N20" s="192"/>
      <c r="O20" s="16"/>
      <c r="P20" s="101"/>
      <c r="Q20" s="16"/>
      <c r="R20" s="16"/>
      <c r="S20" s="151"/>
      <c r="T20" s="16"/>
      <c r="U20" s="20">
        <v>14</v>
      </c>
      <c r="V20" s="101"/>
      <c r="W20" s="113"/>
      <c r="X20" s="101"/>
      <c r="Y20" s="15"/>
      <c r="Z20" s="151"/>
      <c r="AA20" s="16"/>
      <c r="AB20" s="16"/>
      <c r="AC20" s="101"/>
      <c r="AD20" s="16"/>
      <c r="AE20" s="20">
        <v>14</v>
      </c>
      <c r="AF20" s="16"/>
      <c r="AG20" s="101"/>
      <c r="AH20" s="16"/>
      <c r="AI20" s="16"/>
      <c r="AJ20" s="188"/>
      <c r="AK20" s="16"/>
      <c r="AL20" s="101"/>
      <c r="AM20" s="101"/>
      <c r="AN20" s="101"/>
    </row>
    <row r="21" spans="1:40" x14ac:dyDescent="0.2">
      <c r="A21" s="20">
        <v>15</v>
      </c>
      <c r="B21" s="101"/>
      <c r="C21" s="151">
        <v>1134.5999999999999</v>
      </c>
      <c r="D21" s="101"/>
      <c r="E21" s="16"/>
      <c r="F21" s="101"/>
      <c r="G21" s="16"/>
      <c r="H21" s="16"/>
      <c r="I21" s="101"/>
      <c r="J21" s="16"/>
      <c r="K21" s="74">
        <v>15</v>
      </c>
      <c r="L21" s="16"/>
      <c r="M21" s="101"/>
      <c r="N21" s="192"/>
      <c r="O21" s="16"/>
      <c r="P21" s="151"/>
      <c r="Q21" s="16"/>
      <c r="R21" s="16"/>
      <c r="S21" s="101"/>
      <c r="T21" s="16"/>
      <c r="U21" s="20">
        <v>15</v>
      </c>
      <c r="V21" s="16"/>
      <c r="W21" s="101"/>
      <c r="X21" s="16"/>
      <c r="Y21" s="15"/>
      <c r="Z21" s="324"/>
      <c r="AA21" s="16"/>
      <c r="AB21" s="16"/>
      <c r="AC21" s="101"/>
      <c r="AD21" s="16"/>
      <c r="AE21" s="112">
        <v>15</v>
      </c>
      <c r="AF21" s="16"/>
      <c r="AG21" s="101"/>
      <c r="AH21" s="16"/>
      <c r="AI21" s="16"/>
      <c r="AJ21" s="101"/>
      <c r="AK21" s="16"/>
      <c r="AL21" s="101"/>
      <c r="AM21" s="101"/>
      <c r="AN21" s="101"/>
    </row>
    <row r="22" spans="1:40" x14ac:dyDescent="0.2">
      <c r="A22" s="20">
        <v>16</v>
      </c>
      <c r="B22" s="101"/>
      <c r="C22" s="151">
        <v>1137.5999999999999</v>
      </c>
      <c r="D22" s="101"/>
      <c r="E22" s="16"/>
      <c r="F22" s="101"/>
      <c r="G22" s="16"/>
      <c r="H22" s="16"/>
      <c r="I22" s="101"/>
      <c r="J22" s="16"/>
      <c r="K22" s="74">
        <v>16</v>
      </c>
      <c r="L22" s="16"/>
      <c r="M22" s="113"/>
      <c r="N22" s="192"/>
      <c r="O22" s="16"/>
      <c r="P22" s="151"/>
      <c r="Q22" s="16"/>
      <c r="R22" s="16"/>
      <c r="S22" s="101"/>
      <c r="T22" s="16"/>
      <c r="U22" s="20">
        <v>16</v>
      </c>
      <c r="V22" s="16"/>
      <c r="W22" s="101"/>
      <c r="X22" s="16"/>
      <c r="Y22" s="112"/>
      <c r="Z22" s="101"/>
      <c r="AA22" s="101"/>
      <c r="AB22" s="16"/>
      <c r="AC22" s="101"/>
      <c r="AD22" s="16"/>
      <c r="AE22" s="20">
        <v>16</v>
      </c>
      <c r="AF22" s="16"/>
      <c r="AG22" s="151"/>
      <c r="AH22" s="16"/>
      <c r="AI22" s="16"/>
      <c r="AJ22" s="101"/>
      <c r="AK22" s="16"/>
      <c r="AL22" s="101"/>
      <c r="AM22" s="101"/>
      <c r="AN22" s="101"/>
    </row>
    <row r="23" spans="1:40" x14ac:dyDescent="0.2">
      <c r="A23" s="20">
        <v>17</v>
      </c>
      <c r="B23" s="101">
        <v>17.399999999999999</v>
      </c>
      <c r="C23" s="101">
        <v>1140.2</v>
      </c>
      <c r="D23" s="101">
        <v>2.6</v>
      </c>
      <c r="E23" s="16"/>
      <c r="F23" s="101"/>
      <c r="G23" s="101"/>
      <c r="H23" s="16"/>
      <c r="I23" s="101"/>
      <c r="J23" s="16"/>
      <c r="K23" s="74">
        <v>17</v>
      </c>
      <c r="L23" s="16"/>
      <c r="M23" s="151"/>
      <c r="N23" s="192"/>
      <c r="O23" s="16"/>
      <c r="P23" s="101"/>
      <c r="Q23" s="16"/>
      <c r="R23" s="16"/>
      <c r="S23" s="101"/>
      <c r="T23" s="16"/>
      <c r="U23" s="20">
        <v>17</v>
      </c>
      <c r="V23" s="16"/>
      <c r="W23" s="151"/>
      <c r="X23" s="16"/>
      <c r="Y23" s="112"/>
      <c r="Z23" s="101"/>
      <c r="AA23" s="101"/>
      <c r="AB23" s="16"/>
      <c r="AC23" s="101"/>
      <c r="AD23" s="16"/>
      <c r="AE23" s="20">
        <v>17</v>
      </c>
      <c r="AF23" s="16"/>
      <c r="AG23" s="151"/>
      <c r="AH23" s="101"/>
      <c r="AI23" s="16"/>
      <c r="AJ23" s="101"/>
      <c r="AK23" s="16"/>
      <c r="AL23" s="101"/>
      <c r="AM23" s="101"/>
      <c r="AN23" s="101"/>
    </row>
    <row r="24" spans="1:40" x14ac:dyDescent="0.2">
      <c r="A24" s="20">
        <v>18</v>
      </c>
      <c r="B24" s="101">
        <v>17.399999999999999</v>
      </c>
      <c r="C24" s="101">
        <v>1144.5999999999999</v>
      </c>
      <c r="D24" s="101">
        <v>4.4000000000000004</v>
      </c>
      <c r="E24" s="16"/>
      <c r="F24" s="101"/>
      <c r="G24" s="101"/>
      <c r="H24" s="16"/>
      <c r="I24" s="101"/>
      <c r="J24" s="16"/>
      <c r="K24" s="74">
        <v>18</v>
      </c>
      <c r="L24" s="16"/>
      <c r="M24" s="151"/>
      <c r="N24" s="192"/>
      <c r="O24" s="16"/>
      <c r="P24" s="101"/>
      <c r="Q24" s="16"/>
      <c r="R24" s="16"/>
      <c r="S24" s="101"/>
      <c r="T24" s="16"/>
      <c r="U24" s="20">
        <v>18</v>
      </c>
      <c r="V24" s="16"/>
      <c r="W24" s="151"/>
      <c r="X24" s="16"/>
      <c r="Y24" s="112"/>
      <c r="Z24" s="101"/>
      <c r="AA24" s="101"/>
      <c r="AB24" s="16"/>
      <c r="AC24" s="151"/>
      <c r="AD24" s="16"/>
      <c r="AE24" s="20">
        <v>18</v>
      </c>
      <c r="AF24" s="16"/>
      <c r="AG24" s="101"/>
      <c r="AH24" s="16"/>
      <c r="AI24" s="16"/>
      <c r="AJ24" s="101"/>
      <c r="AK24" s="16"/>
      <c r="AL24" s="101"/>
      <c r="AM24" s="188"/>
      <c r="AN24" s="101"/>
    </row>
    <row r="25" spans="1:40" x14ac:dyDescent="0.2">
      <c r="A25" s="20">
        <v>19</v>
      </c>
      <c r="B25" s="101">
        <v>17.7</v>
      </c>
      <c r="C25" s="101">
        <v>1147.5999999999999</v>
      </c>
      <c r="D25" s="101">
        <v>3</v>
      </c>
      <c r="E25" s="16"/>
      <c r="F25" s="101"/>
      <c r="G25" s="101"/>
      <c r="H25" s="16"/>
      <c r="I25" s="101"/>
      <c r="J25" s="16"/>
      <c r="K25" s="74">
        <v>19</v>
      </c>
      <c r="L25" s="16"/>
      <c r="M25" s="113"/>
      <c r="N25" s="192"/>
      <c r="O25" s="16"/>
      <c r="P25" s="101"/>
      <c r="Q25" s="16"/>
      <c r="R25" s="16"/>
      <c r="S25" s="151"/>
      <c r="T25" s="71"/>
      <c r="U25" s="20">
        <v>19</v>
      </c>
      <c r="V25" s="65"/>
      <c r="W25" s="220"/>
      <c r="X25" s="65"/>
      <c r="Y25" s="101"/>
      <c r="Z25" s="101"/>
      <c r="AA25" s="101"/>
      <c r="AB25" s="16"/>
      <c r="AC25" s="151"/>
      <c r="AD25" s="16"/>
      <c r="AE25" s="20">
        <v>19</v>
      </c>
      <c r="AF25" s="16"/>
      <c r="AG25" s="101"/>
      <c r="AH25" s="16"/>
      <c r="AI25" s="16"/>
      <c r="AJ25" s="101"/>
      <c r="AK25" s="15"/>
      <c r="AL25" s="101"/>
      <c r="AM25" s="188"/>
      <c r="AN25" s="101"/>
    </row>
    <row r="26" spans="1:40" x14ac:dyDescent="0.2">
      <c r="A26" s="20">
        <v>20</v>
      </c>
      <c r="B26" s="101">
        <v>17.7</v>
      </c>
      <c r="C26" s="101">
        <v>1147.5999999999999</v>
      </c>
      <c r="D26" s="101">
        <v>0</v>
      </c>
      <c r="E26" s="16"/>
      <c r="F26" s="101"/>
      <c r="G26" s="101"/>
      <c r="H26" s="16"/>
      <c r="I26" s="151"/>
      <c r="J26" s="16"/>
      <c r="K26" s="74">
        <v>20</v>
      </c>
      <c r="L26" s="15"/>
      <c r="M26" s="101"/>
      <c r="N26" s="192"/>
      <c r="O26" s="101"/>
      <c r="P26" s="101"/>
      <c r="Q26" s="16"/>
      <c r="R26" s="16"/>
      <c r="S26" s="151"/>
      <c r="T26" s="16"/>
      <c r="U26" s="20">
        <v>20</v>
      </c>
      <c r="V26" s="101"/>
      <c r="W26" s="101"/>
      <c r="X26" s="101"/>
      <c r="Y26" s="101"/>
      <c r="Z26" s="101"/>
      <c r="AA26" s="101"/>
      <c r="AB26" s="16"/>
      <c r="AC26" s="101"/>
      <c r="AD26" s="16"/>
      <c r="AE26" s="20">
        <v>20</v>
      </c>
      <c r="AF26" s="16"/>
      <c r="AG26" s="101"/>
      <c r="AH26" s="16"/>
      <c r="AI26" s="16"/>
      <c r="AJ26" s="151"/>
      <c r="AK26" s="15"/>
      <c r="AL26" s="101"/>
      <c r="AM26" s="101"/>
      <c r="AN26" s="101"/>
    </row>
    <row r="27" spans="1:40" x14ac:dyDescent="0.2">
      <c r="A27" s="20">
        <v>21</v>
      </c>
      <c r="B27" s="101">
        <v>17.7</v>
      </c>
      <c r="C27" s="101">
        <v>1149.8</v>
      </c>
      <c r="D27" s="101">
        <v>2.2000000000000002</v>
      </c>
      <c r="E27" s="16"/>
      <c r="F27" s="151"/>
      <c r="G27" s="101"/>
      <c r="H27" s="16"/>
      <c r="I27" s="151"/>
      <c r="J27" s="16"/>
      <c r="K27" s="74">
        <v>21</v>
      </c>
      <c r="L27" s="16"/>
      <c r="M27" s="101"/>
      <c r="N27" s="192"/>
      <c r="O27" s="16"/>
      <c r="P27" s="101"/>
      <c r="Q27" s="16"/>
      <c r="R27" s="16"/>
      <c r="S27" s="101"/>
      <c r="T27" s="16"/>
      <c r="U27" s="20">
        <v>21</v>
      </c>
      <c r="V27" s="101"/>
      <c r="W27" s="101"/>
      <c r="X27" s="101"/>
      <c r="Y27" s="188"/>
      <c r="Z27" s="151"/>
      <c r="AA27" s="15"/>
      <c r="AB27" s="16"/>
      <c r="AC27" s="101"/>
      <c r="AD27" s="16"/>
      <c r="AE27" s="20">
        <v>21</v>
      </c>
      <c r="AF27" s="16"/>
      <c r="AG27" s="101"/>
      <c r="AH27" s="16"/>
      <c r="AI27" s="16"/>
      <c r="AJ27" s="151"/>
      <c r="AK27" s="16"/>
      <c r="AL27" s="101"/>
      <c r="AM27" s="101"/>
      <c r="AN27" s="101"/>
    </row>
    <row r="28" spans="1:40" x14ac:dyDescent="0.2">
      <c r="A28" s="20">
        <v>22</v>
      </c>
      <c r="B28" s="101"/>
      <c r="C28" s="151">
        <v>1149</v>
      </c>
      <c r="D28" s="101"/>
      <c r="E28" s="16"/>
      <c r="F28" s="151"/>
      <c r="G28" s="16"/>
      <c r="H28" s="16"/>
      <c r="I28" s="101"/>
      <c r="J28" s="16"/>
      <c r="K28" s="74">
        <v>22</v>
      </c>
      <c r="L28" s="16"/>
      <c r="M28" s="101"/>
      <c r="N28" s="192"/>
      <c r="O28" s="16"/>
      <c r="P28" s="151"/>
      <c r="Q28" s="16"/>
      <c r="R28" s="101"/>
      <c r="S28" s="101"/>
      <c r="T28" s="101"/>
      <c r="U28" s="20">
        <v>22</v>
      </c>
      <c r="V28" s="101"/>
      <c r="W28" s="101"/>
      <c r="X28" s="101"/>
      <c r="Y28" s="16"/>
      <c r="Z28" s="151"/>
      <c r="AA28" s="16"/>
      <c r="AB28" s="16"/>
      <c r="AC28" s="101"/>
      <c r="AD28" s="16"/>
      <c r="AE28" s="20">
        <v>22</v>
      </c>
      <c r="AF28" s="16"/>
      <c r="AG28" s="101"/>
      <c r="AH28" s="16"/>
      <c r="AI28" s="16"/>
      <c r="AJ28" s="101"/>
      <c r="AK28" s="16"/>
      <c r="AL28" s="101"/>
      <c r="AM28" s="101"/>
      <c r="AN28" s="101"/>
    </row>
    <row r="29" spans="1:40" x14ac:dyDescent="0.2">
      <c r="A29" s="20">
        <v>23</v>
      </c>
      <c r="B29" s="101"/>
      <c r="C29" s="151">
        <v>1148.5999999999999</v>
      </c>
      <c r="D29" s="101"/>
      <c r="E29" s="16"/>
      <c r="F29" s="151"/>
      <c r="G29" s="15"/>
      <c r="H29" s="16"/>
      <c r="I29" s="101"/>
      <c r="J29" s="16"/>
      <c r="K29" s="74">
        <v>23</v>
      </c>
      <c r="L29" s="16"/>
      <c r="M29" s="113"/>
      <c r="N29" s="192"/>
      <c r="O29" s="16"/>
      <c r="P29" s="151"/>
      <c r="Q29" s="16"/>
      <c r="R29" s="16"/>
      <c r="S29" s="101"/>
      <c r="T29" s="101"/>
      <c r="U29" s="20">
        <v>23</v>
      </c>
      <c r="V29" s="16"/>
      <c r="W29" s="101"/>
      <c r="X29" s="16"/>
      <c r="Y29" s="16"/>
      <c r="Z29" s="101"/>
      <c r="AA29" s="15"/>
      <c r="AB29" s="16"/>
      <c r="AC29" s="101"/>
      <c r="AD29" s="16"/>
      <c r="AE29" s="20">
        <v>23</v>
      </c>
      <c r="AF29" s="16"/>
      <c r="AG29" s="151"/>
      <c r="AH29" s="16"/>
      <c r="AI29" s="16"/>
      <c r="AJ29" s="101"/>
      <c r="AK29" s="16"/>
      <c r="AL29" s="101"/>
      <c r="AM29" s="101"/>
      <c r="AN29" s="101"/>
    </row>
    <row r="30" spans="1:40" x14ac:dyDescent="0.2">
      <c r="A30" s="20">
        <v>24</v>
      </c>
      <c r="B30" s="101"/>
      <c r="C30" s="101">
        <v>1151.5999999999999</v>
      </c>
      <c r="D30" s="101"/>
      <c r="E30" s="16"/>
      <c r="F30" s="101"/>
      <c r="G30" s="15"/>
      <c r="H30" s="16"/>
      <c r="I30" s="101"/>
      <c r="J30" s="16"/>
      <c r="K30" s="74">
        <v>24</v>
      </c>
      <c r="L30" s="16"/>
      <c r="M30" s="188"/>
      <c r="N30" s="192"/>
      <c r="O30" s="16"/>
      <c r="P30" s="101"/>
      <c r="Q30" s="16"/>
      <c r="R30" s="16"/>
      <c r="S30" s="101"/>
      <c r="T30" s="16"/>
      <c r="U30" s="20">
        <v>24</v>
      </c>
      <c r="V30" s="16"/>
      <c r="W30" s="188"/>
      <c r="X30" s="16"/>
      <c r="Y30" s="16"/>
      <c r="Z30" s="101"/>
      <c r="AA30" s="15"/>
      <c r="AB30" s="16"/>
      <c r="AC30" s="101"/>
      <c r="AD30" s="16"/>
      <c r="AE30" s="20">
        <v>24</v>
      </c>
      <c r="AF30" s="16"/>
      <c r="AG30" s="151"/>
      <c r="AH30" s="16"/>
      <c r="AI30" s="16"/>
      <c r="AJ30" s="101"/>
      <c r="AK30" s="16"/>
      <c r="AL30" s="101"/>
      <c r="AM30" s="101"/>
      <c r="AN30" s="101"/>
    </row>
    <row r="31" spans="1:40" x14ac:dyDescent="0.2">
      <c r="A31" s="20">
        <v>25</v>
      </c>
      <c r="B31" s="101"/>
      <c r="C31" s="101">
        <v>1153</v>
      </c>
      <c r="D31" s="101"/>
      <c r="E31" s="16"/>
      <c r="F31" s="101"/>
      <c r="G31" s="15"/>
      <c r="H31" s="16"/>
      <c r="I31" s="101"/>
      <c r="J31" s="16"/>
      <c r="K31" s="74">
        <v>25</v>
      </c>
      <c r="L31" s="16"/>
      <c r="M31" s="151"/>
      <c r="N31" s="192"/>
      <c r="O31" s="16"/>
      <c r="P31" s="101"/>
      <c r="Q31" s="16"/>
      <c r="R31" s="16"/>
      <c r="S31" s="113"/>
      <c r="T31" s="16"/>
      <c r="U31" s="20">
        <v>25</v>
      </c>
      <c r="V31" s="16"/>
      <c r="W31" s="188"/>
      <c r="X31" s="16"/>
      <c r="Y31" s="16"/>
      <c r="Z31" s="101"/>
      <c r="AA31" s="15"/>
      <c r="AB31" s="16"/>
      <c r="AC31" s="101"/>
      <c r="AD31" s="16"/>
      <c r="AE31" s="20">
        <v>25</v>
      </c>
      <c r="AF31" s="15"/>
      <c r="AG31" s="101"/>
      <c r="AH31" s="16"/>
      <c r="AI31" s="16"/>
      <c r="AJ31" s="101"/>
      <c r="AK31" s="16"/>
      <c r="AL31" s="101"/>
      <c r="AM31" s="151"/>
      <c r="AN31" s="101"/>
    </row>
    <row r="32" spans="1:40" x14ac:dyDescent="0.2">
      <c r="A32" s="20">
        <v>26</v>
      </c>
      <c r="B32" s="101"/>
      <c r="C32" s="101">
        <v>1153.2</v>
      </c>
      <c r="D32" s="101"/>
      <c r="E32" s="16"/>
      <c r="F32" s="155"/>
      <c r="G32" s="50"/>
      <c r="H32" s="16"/>
      <c r="I32" s="101"/>
      <c r="J32" s="16"/>
      <c r="K32" s="74">
        <v>26</v>
      </c>
      <c r="L32" s="16"/>
      <c r="M32" s="101"/>
      <c r="N32" s="192"/>
      <c r="O32" s="16"/>
      <c r="P32" s="101"/>
      <c r="Q32" s="16"/>
      <c r="R32" s="16"/>
      <c r="S32" s="188"/>
      <c r="T32" s="16"/>
      <c r="U32" s="20">
        <v>26</v>
      </c>
      <c r="V32" s="16"/>
      <c r="W32" s="256"/>
      <c r="X32" s="65"/>
      <c r="Y32" s="15"/>
      <c r="Z32" s="220"/>
      <c r="AA32" s="16"/>
      <c r="AB32" s="16"/>
      <c r="AC32" s="188"/>
      <c r="AD32" s="16"/>
      <c r="AE32" s="20">
        <v>26</v>
      </c>
      <c r="AF32" s="15"/>
      <c r="AG32" s="101"/>
      <c r="AH32" s="16"/>
      <c r="AI32" s="16"/>
      <c r="AJ32" s="113"/>
      <c r="AK32" s="154"/>
      <c r="AL32" s="101"/>
      <c r="AM32" s="151"/>
      <c r="AN32" s="101"/>
    </row>
    <row r="33" spans="1:40" x14ac:dyDescent="0.2">
      <c r="A33" s="20">
        <v>27</v>
      </c>
      <c r="B33" s="101"/>
      <c r="C33" s="113">
        <v>1154.4000000000001</v>
      </c>
      <c r="D33" s="101"/>
      <c r="E33" s="16"/>
      <c r="F33" s="151"/>
      <c r="G33" s="16"/>
      <c r="H33" s="16"/>
      <c r="I33" s="151"/>
      <c r="J33" s="16"/>
      <c r="K33" s="74">
        <v>27</v>
      </c>
      <c r="L33" s="16"/>
      <c r="M33" s="101"/>
      <c r="N33" s="192"/>
      <c r="O33" s="16"/>
      <c r="P33" s="101"/>
      <c r="Q33" s="16"/>
      <c r="R33" s="16"/>
      <c r="S33" s="151"/>
      <c r="T33" s="16"/>
      <c r="U33" s="20">
        <v>27</v>
      </c>
      <c r="V33" s="16"/>
      <c r="W33" s="101"/>
      <c r="X33" s="16"/>
      <c r="Y33" s="16"/>
      <c r="Z33" s="220"/>
      <c r="AA33" s="15"/>
      <c r="AB33" s="16"/>
      <c r="AC33" s="188"/>
      <c r="AD33" s="16"/>
      <c r="AE33" s="20">
        <v>27</v>
      </c>
      <c r="AF33" s="16"/>
      <c r="AG33" s="101"/>
      <c r="AH33" s="16"/>
      <c r="AI33" s="15"/>
      <c r="AJ33" s="151"/>
      <c r="AK33" s="50"/>
      <c r="AL33" s="101"/>
      <c r="AM33" s="101"/>
      <c r="AN33" s="101"/>
    </row>
    <row r="34" spans="1:40" x14ac:dyDescent="0.2">
      <c r="A34" s="20">
        <v>28</v>
      </c>
      <c r="B34" s="101">
        <v>17.8</v>
      </c>
      <c r="C34" s="113">
        <v>1156</v>
      </c>
      <c r="D34" s="101">
        <v>1.6</v>
      </c>
      <c r="E34" s="16"/>
      <c r="F34" s="151"/>
      <c r="G34" s="16"/>
      <c r="H34" s="16"/>
      <c r="I34" s="151"/>
      <c r="J34" s="16"/>
      <c r="K34" s="74">
        <v>28</v>
      </c>
      <c r="L34" s="16"/>
      <c r="M34" s="101"/>
      <c r="N34" s="192"/>
      <c r="O34" s="16"/>
      <c r="P34" s="101"/>
      <c r="Q34" s="16"/>
      <c r="R34" s="16"/>
      <c r="S34" s="101"/>
      <c r="T34" s="16"/>
      <c r="U34" s="20">
        <v>28</v>
      </c>
      <c r="V34" s="16"/>
      <c r="W34" s="101"/>
      <c r="X34" s="16"/>
      <c r="Y34" s="16"/>
      <c r="Z34" s="151"/>
      <c r="AA34" s="16"/>
      <c r="AB34" s="16"/>
      <c r="AC34" s="101"/>
      <c r="AD34" s="16"/>
      <c r="AE34" s="20">
        <v>28</v>
      </c>
      <c r="AF34" s="16"/>
      <c r="AG34" s="101"/>
      <c r="AH34" s="16"/>
      <c r="AI34" s="16"/>
      <c r="AJ34" s="151"/>
      <c r="AK34" s="50"/>
      <c r="AL34" s="101"/>
      <c r="AM34" s="101"/>
      <c r="AN34" s="101"/>
    </row>
    <row r="35" spans="1:40" x14ac:dyDescent="0.2">
      <c r="A35" s="20">
        <v>29</v>
      </c>
      <c r="B35" s="101"/>
      <c r="C35" s="113"/>
      <c r="D35" s="101"/>
      <c r="E35" s="16"/>
      <c r="F35" s="16"/>
      <c r="G35" s="16"/>
      <c r="H35" s="16"/>
      <c r="I35" s="101"/>
      <c r="J35" s="16"/>
      <c r="K35" s="74">
        <v>29</v>
      </c>
      <c r="L35" s="101"/>
      <c r="M35" s="101"/>
      <c r="N35" s="192"/>
      <c r="O35" s="16"/>
      <c r="P35" s="188"/>
      <c r="Q35" s="16"/>
      <c r="R35" s="16"/>
      <c r="S35" s="101"/>
      <c r="T35" s="16"/>
      <c r="U35" s="20">
        <v>29</v>
      </c>
      <c r="V35" s="16"/>
      <c r="W35" s="101"/>
      <c r="X35" s="16"/>
      <c r="Y35" s="16"/>
      <c r="Z35" s="151"/>
      <c r="AA35" s="16"/>
      <c r="AB35" s="16"/>
      <c r="AC35" s="101"/>
      <c r="AD35" s="16"/>
      <c r="AE35" s="20">
        <v>29</v>
      </c>
      <c r="AF35" s="16"/>
      <c r="AG35" s="101"/>
      <c r="AH35" s="16"/>
      <c r="AI35" s="16"/>
      <c r="AJ35" s="101"/>
      <c r="AK35" s="16"/>
      <c r="AL35" s="101"/>
      <c r="AM35" s="101"/>
      <c r="AN35" s="101"/>
    </row>
    <row r="36" spans="1:40" x14ac:dyDescent="0.2">
      <c r="A36" s="20">
        <v>30</v>
      </c>
      <c r="B36" s="101"/>
      <c r="C36" s="113"/>
      <c r="D36" s="101"/>
      <c r="E36" s="16"/>
      <c r="F36" s="151"/>
      <c r="G36" s="16"/>
      <c r="H36" s="16"/>
      <c r="I36" s="101"/>
      <c r="J36" s="16"/>
      <c r="K36" s="74">
        <v>30</v>
      </c>
      <c r="L36" s="101"/>
      <c r="M36" s="101"/>
      <c r="N36" s="192"/>
      <c r="O36" s="16"/>
      <c r="P36" s="188"/>
      <c r="Q36" s="16"/>
      <c r="R36" s="16"/>
      <c r="S36" s="101"/>
      <c r="T36" s="16"/>
      <c r="U36" s="20">
        <v>30</v>
      </c>
      <c r="V36" s="16"/>
      <c r="W36" s="101"/>
      <c r="X36" s="16"/>
      <c r="Y36" s="16"/>
      <c r="Z36" s="101"/>
      <c r="AA36" s="15"/>
      <c r="AB36" s="16"/>
      <c r="AC36" s="101"/>
      <c r="AD36" s="16"/>
      <c r="AE36" s="20">
        <v>30</v>
      </c>
      <c r="AF36" s="16"/>
      <c r="AG36" s="151"/>
      <c r="AH36" s="16"/>
      <c r="AI36" s="16"/>
      <c r="AJ36" s="101"/>
      <c r="AK36" s="16"/>
      <c r="AL36" s="101"/>
      <c r="AM36" s="101"/>
      <c r="AN36" s="101"/>
    </row>
    <row r="37" spans="1:40" x14ac:dyDescent="0.2">
      <c r="A37" s="20">
        <v>31</v>
      </c>
      <c r="B37" s="101"/>
      <c r="C37" s="188"/>
      <c r="D37" s="101"/>
      <c r="E37" s="16"/>
      <c r="F37" s="151"/>
      <c r="G37" s="16"/>
      <c r="H37" s="16"/>
      <c r="I37" s="101"/>
      <c r="J37" s="16"/>
      <c r="K37" s="74">
        <v>31</v>
      </c>
      <c r="L37" s="15"/>
      <c r="M37" s="101"/>
      <c r="N37" s="192"/>
      <c r="O37" s="16"/>
      <c r="P37" s="101"/>
      <c r="Q37" s="16"/>
      <c r="R37" s="78"/>
      <c r="S37" s="101"/>
      <c r="T37" s="78"/>
      <c r="U37" s="20">
        <v>31</v>
      </c>
      <c r="V37" s="16"/>
      <c r="W37" s="151"/>
      <c r="X37" s="16"/>
      <c r="Y37" s="16"/>
      <c r="Z37" s="101"/>
      <c r="AA37" s="15"/>
      <c r="AB37" s="16"/>
      <c r="AC37" s="101"/>
      <c r="AD37" s="16"/>
      <c r="AE37" s="20">
        <v>31</v>
      </c>
      <c r="AF37" s="16"/>
      <c r="AG37" s="151"/>
      <c r="AH37" s="16"/>
      <c r="AI37" s="16"/>
      <c r="AJ37" s="101"/>
      <c r="AK37" s="16"/>
      <c r="AL37" s="101"/>
      <c r="AM37" s="101"/>
      <c r="AN37" s="101"/>
    </row>
    <row r="38" spans="1:40" x14ac:dyDescent="0.2">
      <c r="B38" s="337">
        <f>AVERAGE(B7:B37)</f>
        <v>17.427272727272726</v>
      </c>
      <c r="C38" s="62">
        <f>SUM(C7:C37)</f>
        <v>31794.799999999992</v>
      </c>
      <c r="E38" s="337" t="e">
        <f>AVERAGE(E7:E35)</f>
        <v>#DIV/0!</v>
      </c>
      <c r="F38" s="62">
        <f>SUM(F7:F37)</f>
        <v>0</v>
      </c>
      <c r="H38" s="337" t="e">
        <f>AVERAGE(H7:H37)</f>
        <v>#DIV/0!</v>
      </c>
      <c r="I38" s="62">
        <f>SUM(I7:I37)</f>
        <v>0</v>
      </c>
      <c r="L38" s="249" t="e">
        <f>AVERAGE(L7:L37)</f>
        <v>#DIV/0!</v>
      </c>
      <c r="M38" s="53">
        <f>SUM(M7:M37)</f>
        <v>0</v>
      </c>
      <c r="O38" s="249" t="e">
        <f>AVERAGE(O7:O37)</f>
        <v>#DIV/0!</v>
      </c>
      <c r="P38" s="62">
        <f>SUM(P7:P37)</f>
        <v>0</v>
      </c>
      <c r="R38" s="249" t="e">
        <f>AVERAGE(R7:R37)</f>
        <v>#DIV/0!</v>
      </c>
      <c r="S38" s="53">
        <f>SUM(S7:S37)</f>
        <v>0</v>
      </c>
      <c r="V38" s="249" t="e">
        <f>AVERAGE(V7:V37)</f>
        <v>#DIV/0!</v>
      </c>
      <c r="W38" s="62">
        <f>SUM(W7:W37)</f>
        <v>0</v>
      </c>
      <c r="Y38" s="249" t="e">
        <f>AVERAGE(Y7:Y37)</f>
        <v>#DIV/0!</v>
      </c>
      <c r="Z38" s="62">
        <f>SUM(Z7:Z37)</f>
        <v>0</v>
      </c>
      <c r="AB38" s="249" t="e">
        <f>AVERAGE(AB7:AB37)</f>
        <v>#DIV/0!</v>
      </c>
      <c r="AC38" s="62">
        <f>SUM(AC7:AC37)</f>
        <v>0</v>
      </c>
      <c r="AF38" s="249" t="e">
        <f>AVERAGE(AF7:AF37)</f>
        <v>#DIV/0!</v>
      </c>
      <c r="AG38" s="62">
        <f>SUM(AG7:AG37)</f>
        <v>0</v>
      </c>
      <c r="AI38" s="249" t="e">
        <f>AVERAGE(AI7:AI37)</f>
        <v>#DIV/0!</v>
      </c>
      <c r="AJ38" s="62">
        <f>SUM(AJ7:AJ37)</f>
        <v>0</v>
      </c>
      <c r="AM38" s="62">
        <f>SUM(AM7:AM37)</f>
        <v>0</v>
      </c>
    </row>
    <row r="39" spans="1:40" x14ac:dyDescent="0.2">
      <c r="C39" s="245"/>
      <c r="F39" s="62">
        <f>C38+F38</f>
        <v>31794.799999999992</v>
      </c>
      <c r="I39" s="62">
        <f>F39+I38</f>
        <v>31794.799999999992</v>
      </c>
      <c r="M39" s="53">
        <f>I39+M38</f>
        <v>31794.799999999992</v>
      </c>
      <c r="P39" s="62">
        <f>M39+P38</f>
        <v>31794.799999999992</v>
      </c>
      <c r="S39" s="62">
        <f>S38+P39</f>
        <v>31794.799999999992</v>
      </c>
      <c r="W39" s="62">
        <f>S39+W38</f>
        <v>31794.799999999992</v>
      </c>
      <c r="Z39" s="62">
        <f>W39+Z38</f>
        <v>31794.799999999992</v>
      </c>
      <c r="AC39" s="62">
        <f>Z39+AC38</f>
        <v>31794.799999999992</v>
      </c>
      <c r="AG39" s="62">
        <f>AC39+AG38</f>
        <v>31794.799999999992</v>
      </c>
      <c r="AJ39" s="62">
        <f>AG39+AJ38</f>
        <v>31794.799999999992</v>
      </c>
      <c r="AM39" s="62">
        <f>AJ39+AM38</f>
        <v>31794.799999999992</v>
      </c>
    </row>
    <row r="40" spans="1:40" x14ac:dyDescent="0.2">
      <c r="C40" s="245">
        <f>SUM(C7:C34)</f>
        <v>31794.799999999992</v>
      </c>
      <c r="F40" s="245">
        <f>SUM(F7:F31)+C38</f>
        <v>31794.799999999992</v>
      </c>
      <c r="I40" s="245">
        <f>SUM(I7:I33)+F39</f>
        <v>31794.799999999992</v>
      </c>
      <c r="M40" s="331">
        <f>SUM(M7:M18)+I39</f>
        <v>31794.799999999992</v>
      </c>
      <c r="P40" s="245">
        <f>SUM(P7:P12)+M39</f>
        <v>31794.799999999992</v>
      </c>
      <c r="S40" s="245">
        <f>SUM(S7:S36)+P39</f>
        <v>31794.799999999992</v>
      </c>
      <c r="U40" s="62">
        <f>SUM(S7:S31)+36</f>
        <v>36</v>
      </c>
      <c r="W40" s="245">
        <f>SUM(W7:W37)+S39</f>
        <v>31794.799999999992</v>
      </c>
      <c r="Z40" s="245" t="s">
        <v>66</v>
      </c>
      <c r="AC40" s="245">
        <f>SUM(AC7:AC30)+Z39</f>
        <v>31794.799999999992</v>
      </c>
      <c r="AG40" s="245">
        <f>SUM(AG7:AG35)+AC39</f>
        <v>31794.799999999992</v>
      </c>
      <c r="AJ40" s="245">
        <f>SUM(AJ7:AJ32)+AG39</f>
        <v>31794.799999999992</v>
      </c>
      <c r="AM40" s="245">
        <f>SUM(AM7:AM30)+AJ39</f>
        <v>31794.799999999992</v>
      </c>
    </row>
    <row r="41" spans="1:40" x14ac:dyDescent="0.2">
      <c r="M41" s="53"/>
      <c r="P41" s="62">
        <f>P40-P24-P23-P22</f>
        <v>31794.799999999992</v>
      </c>
      <c r="W41" s="62">
        <f>W40+Z7+Z8</f>
        <v>31794.799999999992</v>
      </c>
      <c r="AG41" s="245"/>
    </row>
    <row r="42" spans="1:40" x14ac:dyDescent="0.2">
      <c r="C42" s="62">
        <f>C38+F7</f>
        <v>31794.799999999992</v>
      </c>
      <c r="F42" s="62">
        <f>SUM(C7:C37)+F38</f>
        <v>31794.799999999992</v>
      </c>
      <c r="I42" s="62">
        <f>SUM(I7:I9)+F39</f>
        <v>31794.799999999992</v>
      </c>
      <c r="M42" s="53"/>
      <c r="T42" s="62"/>
      <c r="AG42" s="62"/>
    </row>
    <row r="43" spans="1:40" x14ac:dyDescent="0.2">
      <c r="F43" s="62">
        <f>F39+I7</f>
        <v>31794.799999999992</v>
      </c>
      <c r="M43" s="53">
        <f>C38+F38+I38</f>
        <v>31794.799999999992</v>
      </c>
      <c r="P43" s="62">
        <f>C38+F38+I38+M38+P38+S7+S8</f>
        <v>31794.799999999992</v>
      </c>
      <c r="S43" s="246">
        <f>SUM(S7:S15)+P39</f>
        <v>31794.799999999992</v>
      </c>
      <c r="T43" s="62"/>
      <c r="AK43" s="62">
        <f>AG37+AJ7+AJ8</f>
        <v>0</v>
      </c>
    </row>
    <row r="44" spans="1:40" x14ac:dyDescent="0.2">
      <c r="M44" s="53"/>
      <c r="P44" s="62"/>
      <c r="S44" s="62"/>
      <c r="T44" s="62"/>
    </row>
    <row r="46" spans="1:40" x14ac:dyDescent="0.2">
      <c r="C46" t="s">
        <v>216</v>
      </c>
    </row>
  </sheetData>
  <mergeCells count="20">
    <mergeCell ref="AE1:AM1"/>
    <mergeCell ref="A3:A6"/>
    <mergeCell ref="B3:D3"/>
    <mergeCell ref="E3:G3"/>
    <mergeCell ref="H3:J3"/>
    <mergeCell ref="K3:K6"/>
    <mergeCell ref="L3:N3"/>
    <mergeCell ref="AE3:AE6"/>
    <mergeCell ref="AF3:AH3"/>
    <mergeCell ref="AI3:AK3"/>
    <mergeCell ref="AL3:AN3"/>
    <mergeCell ref="O3:Q3"/>
    <mergeCell ref="R3:T3"/>
    <mergeCell ref="U3:U6"/>
    <mergeCell ref="V3:X3"/>
    <mergeCell ref="Y3:AA3"/>
    <mergeCell ref="AB3:AD3"/>
    <mergeCell ref="A1:I1"/>
    <mergeCell ref="K1:S1"/>
    <mergeCell ref="U1:AC1"/>
  </mergeCell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00B050"/>
  </sheetPr>
  <dimension ref="A1:AN46"/>
  <sheetViews>
    <sheetView workbookViewId="0">
      <selection activeCell="M1" sqref="A1:XFD1048576"/>
    </sheetView>
  </sheetViews>
  <sheetFormatPr defaultRowHeight="12.75" x14ac:dyDescent="0.2"/>
  <cols>
    <col min="5" max="5" width="9.140625" style="17"/>
    <col min="13" max="13" width="9.140625" style="17"/>
  </cols>
  <sheetData>
    <row r="1" spans="1:40" ht="15.75" x14ac:dyDescent="0.25">
      <c r="A1" s="533" t="s">
        <v>219</v>
      </c>
      <c r="B1" s="534"/>
      <c r="C1" s="534"/>
      <c r="D1" s="534"/>
      <c r="E1" s="534"/>
      <c r="F1" s="534"/>
      <c r="G1" s="534"/>
      <c r="H1" s="534"/>
      <c r="I1" s="534"/>
      <c r="J1" s="18"/>
      <c r="K1" s="533" t="s">
        <v>220</v>
      </c>
      <c r="L1" s="534"/>
      <c r="M1" s="534"/>
      <c r="N1" s="534"/>
      <c r="O1" s="534"/>
      <c r="P1" s="534"/>
      <c r="Q1" s="534"/>
      <c r="R1" s="534"/>
      <c r="S1" s="534"/>
      <c r="U1" s="533" t="s">
        <v>221</v>
      </c>
      <c r="V1" s="534"/>
      <c r="W1" s="534"/>
      <c r="X1" s="534"/>
      <c r="Y1" s="534"/>
      <c r="Z1" s="534"/>
      <c r="AA1" s="534"/>
      <c r="AB1" s="534"/>
      <c r="AC1" s="534"/>
      <c r="AE1" s="533" t="s">
        <v>222</v>
      </c>
      <c r="AF1" s="534"/>
      <c r="AG1" s="534"/>
      <c r="AH1" s="534"/>
      <c r="AI1" s="534"/>
      <c r="AJ1" s="534"/>
      <c r="AK1" s="534"/>
      <c r="AL1" s="534"/>
      <c r="AM1" s="534"/>
    </row>
    <row r="2" spans="1:40" ht="15" x14ac:dyDescent="0.2">
      <c r="A2" s="1"/>
      <c r="B2" s="1"/>
      <c r="C2" s="1"/>
      <c r="D2" s="1"/>
      <c r="E2" s="330"/>
      <c r="F2" s="1"/>
      <c r="G2" s="1"/>
      <c r="H2" s="1"/>
      <c r="I2" s="1"/>
      <c r="J2" s="1"/>
      <c r="K2" s="73"/>
      <c r="L2" s="1"/>
      <c r="M2" s="330"/>
      <c r="N2" s="1"/>
    </row>
    <row r="3" spans="1:40" ht="15" x14ac:dyDescent="0.2">
      <c r="A3" s="525" t="s">
        <v>48</v>
      </c>
      <c r="B3" s="535" t="s">
        <v>55</v>
      </c>
      <c r="C3" s="536"/>
      <c r="D3" s="537"/>
      <c r="E3" s="535" t="s">
        <v>56</v>
      </c>
      <c r="F3" s="538"/>
      <c r="G3" s="539"/>
      <c r="H3" s="535" t="s">
        <v>57</v>
      </c>
      <c r="I3" s="538"/>
      <c r="J3" s="539"/>
      <c r="K3" s="540" t="s">
        <v>48</v>
      </c>
      <c r="L3" s="528" t="s">
        <v>58</v>
      </c>
      <c r="M3" s="529"/>
      <c r="N3" s="530"/>
      <c r="O3" s="528" t="s">
        <v>59</v>
      </c>
      <c r="P3" s="531"/>
      <c r="Q3" s="532"/>
      <c r="R3" s="528" t="s">
        <v>60</v>
      </c>
      <c r="S3" s="531"/>
      <c r="T3" s="532"/>
      <c r="U3" s="525" t="s">
        <v>48</v>
      </c>
      <c r="V3" s="528" t="s">
        <v>61</v>
      </c>
      <c r="W3" s="529"/>
      <c r="X3" s="530"/>
      <c r="Y3" s="528" t="s">
        <v>62</v>
      </c>
      <c r="Z3" s="531"/>
      <c r="AA3" s="532"/>
      <c r="AB3" s="528" t="s">
        <v>53</v>
      </c>
      <c r="AC3" s="531"/>
      <c r="AD3" s="532"/>
      <c r="AE3" s="525" t="s">
        <v>48</v>
      </c>
      <c r="AF3" s="535" t="s">
        <v>45</v>
      </c>
      <c r="AG3" s="538"/>
      <c r="AH3" s="539"/>
      <c r="AI3" s="535" t="s">
        <v>46</v>
      </c>
      <c r="AJ3" s="538"/>
      <c r="AK3" s="539"/>
      <c r="AL3" s="535" t="s">
        <v>47</v>
      </c>
      <c r="AM3" s="538"/>
      <c r="AN3" s="539"/>
    </row>
    <row r="4" spans="1:40" ht="15" x14ac:dyDescent="0.2">
      <c r="A4" s="526"/>
      <c r="B4" s="2" t="s">
        <v>49</v>
      </c>
      <c r="C4" s="3" t="s">
        <v>0</v>
      </c>
      <c r="D4" s="4" t="s">
        <v>54</v>
      </c>
      <c r="E4" s="332" t="s">
        <v>49</v>
      </c>
      <c r="F4" s="3" t="s">
        <v>0</v>
      </c>
      <c r="G4" s="4" t="s">
        <v>54</v>
      </c>
      <c r="H4" s="2" t="s">
        <v>50</v>
      </c>
      <c r="I4" s="3" t="s">
        <v>0</v>
      </c>
      <c r="J4" s="4" t="s">
        <v>54</v>
      </c>
      <c r="K4" s="541"/>
      <c r="L4" s="12" t="s">
        <v>50</v>
      </c>
      <c r="M4" s="5" t="s">
        <v>0</v>
      </c>
      <c r="N4" s="13" t="s">
        <v>54</v>
      </c>
      <c r="O4" s="2" t="s">
        <v>50</v>
      </c>
      <c r="P4" s="3" t="s">
        <v>0</v>
      </c>
      <c r="Q4" s="4" t="s">
        <v>54</v>
      </c>
      <c r="R4" s="12" t="s">
        <v>50</v>
      </c>
      <c r="S4" s="5" t="s">
        <v>0</v>
      </c>
      <c r="T4" s="13" t="s">
        <v>54</v>
      </c>
      <c r="U4" s="526"/>
      <c r="V4" s="12" t="s">
        <v>50</v>
      </c>
      <c r="W4" s="5" t="s">
        <v>0</v>
      </c>
      <c r="X4" s="13" t="s">
        <v>54</v>
      </c>
      <c r="Y4" s="12" t="s">
        <v>50</v>
      </c>
      <c r="Z4" s="5" t="s">
        <v>0</v>
      </c>
      <c r="AA4" s="13" t="s">
        <v>54</v>
      </c>
      <c r="AB4" s="12" t="s">
        <v>50</v>
      </c>
      <c r="AC4" s="5" t="s">
        <v>0</v>
      </c>
      <c r="AD4" s="13" t="s">
        <v>54</v>
      </c>
      <c r="AE4" s="526"/>
      <c r="AF4" s="2" t="s">
        <v>49</v>
      </c>
      <c r="AG4" s="3" t="s">
        <v>0</v>
      </c>
      <c r="AH4" s="4" t="s">
        <v>54</v>
      </c>
      <c r="AI4" s="2" t="s">
        <v>49</v>
      </c>
      <c r="AJ4" s="3" t="s">
        <v>0</v>
      </c>
      <c r="AK4" s="4" t="s">
        <v>54</v>
      </c>
      <c r="AL4" s="2" t="s">
        <v>49</v>
      </c>
      <c r="AM4" s="3" t="s">
        <v>0</v>
      </c>
      <c r="AN4" s="4" t="s">
        <v>54</v>
      </c>
    </row>
    <row r="5" spans="1:40" ht="15" x14ac:dyDescent="0.2">
      <c r="A5" s="526"/>
      <c r="B5" s="5" t="s">
        <v>52</v>
      </c>
      <c r="C5" s="6" t="s">
        <v>3</v>
      </c>
      <c r="D5" s="7" t="s">
        <v>3</v>
      </c>
      <c r="E5" s="5" t="s">
        <v>52</v>
      </c>
      <c r="F5" s="6" t="s">
        <v>3</v>
      </c>
      <c r="G5" s="7" t="s">
        <v>3</v>
      </c>
      <c r="H5" s="5" t="s">
        <v>51</v>
      </c>
      <c r="I5" s="6" t="s">
        <v>3</v>
      </c>
      <c r="J5" s="7" t="s">
        <v>3</v>
      </c>
      <c r="K5" s="541"/>
      <c r="L5" s="5" t="s">
        <v>51</v>
      </c>
      <c r="M5" s="6" t="s">
        <v>3</v>
      </c>
      <c r="N5" s="7" t="s">
        <v>3</v>
      </c>
      <c r="O5" s="5" t="s">
        <v>51</v>
      </c>
      <c r="P5" s="6" t="s">
        <v>3</v>
      </c>
      <c r="Q5" s="7" t="s">
        <v>3</v>
      </c>
      <c r="R5" s="5" t="s">
        <v>51</v>
      </c>
      <c r="S5" s="6" t="s">
        <v>3</v>
      </c>
      <c r="T5" s="7" t="s">
        <v>3</v>
      </c>
      <c r="U5" s="526"/>
      <c r="V5" s="5" t="s">
        <v>51</v>
      </c>
      <c r="W5" s="6" t="s">
        <v>3</v>
      </c>
      <c r="X5" s="7" t="s">
        <v>3</v>
      </c>
      <c r="Y5" s="5" t="s">
        <v>51</v>
      </c>
      <c r="Z5" s="6" t="s">
        <v>3</v>
      </c>
      <c r="AA5" s="7" t="s">
        <v>3</v>
      </c>
      <c r="AB5" s="5" t="s">
        <v>51</v>
      </c>
      <c r="AC5" s="6" t="s">
        <v>3</v>
      </c>
      <c r="AD5" s="7" t="s">
        <v>3</v>
      </c>
      <c r="AE5" s="526"/>
      <c r="AF5" s="5" t="s">
        <v>52</v>
      </c>
      <c r="AG5" s="6" t="s">
        <v>3</v>
      </c>
      <c r="AH5" s="7" t="s">
        <v>3</v>
      </c>
      <c r="AI5" s="5" t="s">
        <v>52</v>
      </c>
      <c r="AJ5" s="6" t="s">
        <v>3</v>
      </c>
      <c r="AK5" s="7" t="s">
        <v>3</v>
      </c>
      <c r="AL5" s="5" t="s">
        <v>52</v>
      </c>
      <c r="AM5" s="6" t="s">
        <v>3</v>
      </c>
      <c r="AN5" s="7" t="s">
        <v>3</v>
      </c>
    </row>
    <row r="6" spans="1:40" ht="15" x14ac:dyDescent="0.2">
      <c r="A6" s="527"/>
      <c r="B6" s="8" t="s">
        <v>9</v>
      </c>
      <c r="C6" s="9" t="s">
        <v>6</v>
      </c>
      <c r="D6" s="10" t="s">
        <v>6</v>
      </c>
      <c r="E6" s="8" t="s">
        <v>9</v>
      </c>
      <c r="F6" s="9" t="s">
        <v>6</v>
      </c>
      <c r="G6" s="10" t="s">
        <v>6</v>
      </c>
      <c r="H6" s="8" t="s">
        <v>9</v>
      </c>
      <c r="I6" s="9" t="s">
        <v>6</v>
      </c>
      <c r="J6" s="10" t="s">
        <v>6</v>
      </c>
      <c r="K6" s="542"/>
      <c r="L6" s="8" t="s">
        <v>9</v>
      </c>
      <c r="M6" s="9" t="s">
        <v>6</v>
      </c>
      <c r="N6" s="10" t="s">
        <v>6</v>
      </c>
      <c r="O6" s="5" t="s">
        <v>9</v>
      </c>
      <c r="P6" s="6" t="s">
        <v>6</v>
      </c>
      <c r="Q6" s="7" t="s">
        <v>6</v>
      </c>
      <c r="R6" s="5" t="s">
        <v>9</v>
      </c>
      <c r="S6" s="6" t="s">
        <v>6</v>
      </c>
      <c r="T6" s="7" t="s">
        <v>6</v>
      </c>
      <c r="U6" s="527"/>
      <c r="V6" s="5" t="s">
        <v>9</v>
      </c>
      <c r="W6" s="6" t="s">
        <v>6</v>
      </c>
      <c r="X6" s="11" t="s">
        <v>6</v>
      </c>
      <c r="Y6" s="8" t="s">
        <v>9</v>
      </c>
      <c r="Z6" s="9" t="s">
        <v>6</v>
      </c>
      <c r="AA6" s="10" t="s">
        <v>6</v>
      </c>
      <c r="AB6" s="8" t="s">
        <v>9</v>
      </c>
      <c r="AC6" s="9" t="s">
        <v>6</v>
      </c>
      <c r="AD6" s="10" t="s">
        <v>6</v>
      </c>
      <c r="AE6" s="527"/>
      <c r="AF6" s="8" t="s">
        <v>9</v>
      </c>
      <c r="AG6" s="9" t="s">
        <v>6</v>
      </c>
      <c r="AH6" s="10" t="s">
        <v>6</v>
      </c>
      <c r="AI6" s="8" t="s">
        <v>9</v>
      </c>
      <c r="AJ6" s="9" t="s">
        <v>6</v>
      </c>
      <c r="AK6" s="10" t="s">
        <v>6</v>
      </c>
      <c r="AL6" s="8" t="s">
        <v>9</v>
      </c>
      <c r="AM6" s="9" t="s">
        <v>6</v>
      </c>
      <c r="AN6" s="10" t="s">
        <v>6</v>
      </c>
    </row>
    <row r="7" spans="1:40" x14ac:dyDescent="0.2">
      <c r="A7" s="20">
        <v>1</v>
      </c>
      <c r="B7" s="101"/>
      <c r="C7" s="151">
        <v>1178.4000000000001</v>
      </c>
      <c r="D7" s="14"/>
      <c r="E7" s="101">
        <v>16.8</v>
      </c>
      <c r="F7" s="101">
        <v>1211</v>
      </c>
      <c r="G7" s="112">
        <v>-2.7</v>
      </c>
      <c r="H7" s="16">
        <v>16.899999999999999</v>
      </c>
      <c r="I7" s="192">
        <v>1218.7</v>
      </c>
      <c r="J7" s="16">
        <v>0.3</v>
      </c>
      <c r="K7" s="74">
        <v>1</v>
      </c>
      <c r="L7" s="192">
        <v>17.7</v>
      </c>
      <c r="M7" s="192">
        <v>1257</v>
      </c>
      <c r="N7" s="192">
        <v>0.9</v>
      </c>
      <c r="O7" s="261"/>
      <c r="P7" s="151">
        <v>1269.0999999999999</v>
      </c>
      <c r="Q7" s="15"/>
      <c r="R7" s="16">
        <v>18.3</v>
      </c>
      <c r="S7" s="101">
        <v>1307.5999999999999</v>
      </c>
      <c r="T7" s="16">
        <v>5.9</v>
      </c>
      <c r="U7" s="20">
        <v>1</v>
      </c>
      <c r="V7" s="16">
        <v>19</v>
      </c>
      <c r="W7" s="101">
        <v>1346.9</v>
      </c>
      <c r="X7" s="16">
        <v>-6.2</v>
      </c>
      <c r="Y7" s="15"/>
      <c r="Z7" s="151">
        <v>1262.2</v>
      </c>
      <c r="AA7" s="16"/>
      <c r="AB7" s="16">
        <v>17.3</v>
      </c>
      <c r="AC7" s="101">
        <v>1209.2</v>
      </c>
      <c r="AD7" s="16">
        <v>0.6</v>
      </c>
      <c r="AE7" s="20">
        <v>1</v>
      </c>
      <c r="AF7" s="16">
        <v>16.3</v>
      </c>
      <c r="AG7" s="101">
        <v>1119.4000000000001</v>
      </c>
      <c r="AH7" s="16">
        <v>0.4</v>
      </c>
      <c r="AI7" s="16">
        <v>15.7</v>
      </c>
      <c r="AJ7" s="101">
        <v>1064.5</v>
      </c>
      <c r="AK7" s="16">
        <v>2.9</v>
      </c>
      <c r="AL7" s="16">
        <v>16</v>
      </c>
      <c r="AM7" s="101">
        <v>1071.2</v>
      </c>
      <c r="AN7" s="16">
        <v>0.2</v>
      </c>
    </row>
    <row r="8" spans="1:40" x14ac:dyDescent="0.2">
      <c r="A8" s="20">
        <v>2</v>
      </c>
      <c r="B8" s="101"/>
      <c r="C8" s="151">
        <v>1181.9000000000001</v>
      </c>
      <c r="D8" s="14"/>
      <c r="E8" s="101">
        <v>16.8</v>
      </c>
      <c r="F8" s="101">
        <v>1205.3</v>
      </c>
      <c r="G8" s="101">
        <v>-5.7</v>
      </c>
      <c r="H8" s="16">
        <v>17</v>
      </c>
      <c r="I8" s="101">
        <v>1221.5999999999999</v>
      </c>
      <c r="J8" s="16">
        <v>2.8</v>
      </c>
      <c r="K8" s="74">
        <v>2</v>
      </c>
      <c r="L8" s="16">
        <v>17.7</v>
      </c>
      <c r="M8" s="101">
        <v>1257.8</v>
      </c>
      <c r="N8" s="192">
        <v>0.8</v>
      </c>
      <c r="O8" s="16"/>
      <c r="P8" s="188">
        <v>1278.9000000000001</v>
      </c>
      <c r="Q8" s="15"/>
      <c r="R8" s="16">
        <v>18.3</v>
      </c>
      <c r="S8" s="101">
        <v>1306.7</v>
      </c>
      <c r="T8" s="16">
        <v>-0.9</v>
      </c>
      <c r="U8" s="20">
        <v>2</v>
      </c>
      <c r="V8" s="101">
        <v>18.899999999999999</v>
      </c>
      <c r="W8" s="101">
        <v>1343.7</v>
      </c>
      <c r="X8" s="101">
        <v>-3.2</v>
      </c>
      <c r="Y8" s="15">
        <v>18</v>
      </c>
      <c r="Z8" s="101">
        <v>1263.9000000000001</v>
      </c>
      <c r="AA8" s="15">
        <v>1.7</v>
      </c>
      <c r="AB8" s="16">
        <v>17.3</v>
      </c>
      <c r="AC8" s="101">
        <v>1205.5</v>
      </c>
      <c r="AD8" s="16">
        <v>-3.7</v>
      </c>
      <c r="AE8" s="20">
        <v>2</v>
      </c>
      <c r="AF8" s="16"/>
      <c r="AG8" s="151">
        <v>1113.3</v>
      </c>
      <c r="AH8" s="16"/>
      <c r="AI8" s="15">
        <v>15.7</v>
      </c>
      <c r="AJ8" s="192">
        <v>1066.4000000000001</v>
      </c>
      <c r="AK8" s="16">
        <v>1.9</v>
      </c>
      <c r="AL8" s="101">
        <v>16.100000000000001</v>
      </c>
      <c r="AM8" s="327">
        <v>1076.3</v>
      </c>
      <c r="AN8" s="112">
        <v>5.0999999999999996</v>
      </c>
    </row>
    <row r="9" spans="1:40" x14ac:dyDescent="0.2">
      <c r="A9" s="20">
        <v>3</v>
      </c>
      <c r="B9" s="101"/>
      <c r="C9" s="151">
        <v>1182.7</v>
      </c>
      <c r="D9" s="14"/>
      <c r="E9" s="101">
        <v>16.8</v>
      </c>
      <c r="F9" s="101">
        <v>1207.4000000000001</v>
      </c>
      <c r="G9" s="101">
        <v>2.1</v>
      </c>
      <c r="H9" s="16">
        <v>16.899999999999999</v>
      </c>
      <c r="I9" s="101">
        <v>1220.5999999999999</v>
      </c>
      <c r="J9" s="16">
        <v>-0.9</v>
      </c>
      <c r="K9" s="74">
        <v>3</v>
      </c>
      <c r="L9" s="16"/>
      <c r="M9" s="151">
        <v>1259.7</v>
      </c>
      <c r="N9" s="192"/>
      <c r="O9" s="16"/>
      <c r="P9" s="151">
        <v>1276.5999999999999</v>
      </c>
      <c r="Q9" s="15"/>
      <c r="R9" s="101">
        <v>18.399999999999999</v>
      </c>
      <c r="S9" s="101">
        <v>1314.2</v>
      </c>
      <c r="T9" s="16">
        <v>7.6</v>
      </c>
      <c r="U9" s="20">
        <v>3</v>
      </c>
      <c r="V9" s="101"/>
      <c r="W9" s="151">
        <v>1338.4</v>
      </c>
      <c r="X9" s="101"/>
      <c r="Y9" s="15">
        <v>18</v>
      </c>
      <c r="Z9" s="101">
        <v>1263.7</v>
      </c>
      <c r="AA9" s="16">
        <v>-0.2</v>
      </c>
      <c r="AB9" s="15">
        <v>17.2</v>
      </c>
      <c r="AC9" s="101">
        <v>1202.3</v>
      </c>
      <c r="AD9" s="16">
        <v>-3.2</v>
      </c>
      <c r="AE9" s="20">
        <v>3</v>
      </c>
      <c r="AF9" s="16"/>
      <c r="AG9" s="151">
        <v>1110</v>
      </c>
      <c r="AH9" s="16"/>
      <c r="AI9" s="15">
        <v>15.7</v>
      </c>
      <c r="AJ9" s="192">
        <v>1063.8</v>
      </c>
      <c r="AK9" s="15">
        <v>-2.6</v>
      </c>
      <c r="AL9" s="101">
        <v>16.100000000000001</v>
      </c>
      <c r="AM9" s="327">
        <v>1074.7</v>
      </c>
      <c r="AN9" s="112">
        <v>-1.5</v>
      </c>
    </row>
    <row r="10" spans="1:40" x14ac:dyDescent="0.2">
      <c r="A10" s="20">
        <v>4</v>
      </c>
      <c r="B10" s="101"/>
      <c r="C10" s="151">
        <v>1183.5</v>
      </c>
      <c r="D10" s="14"/>
      <c r="E10" s="101">
        <v>16.8</v>
      </c>
      <c r="F10" s="101">
        <v>1210.5999999999999</v>
      </c>
      <c r="G10" s="101">
        <v>3.2</v>
      </c>
      <c r="H10" s="16">
        <v>16.899999999999999</v>
      </c>
      <c r="I10" s="101">
        <v>1220.8</v>
      </c>
      <c r="J10" s="16">
        <v>0.2</v>
      </c>
      <c r="K10" s="74">
        <v>4</v>
      </c>
      <c r="L10" s="16"/>
      <c r="M10" s="151">
        <v>1262.5999999999999</v>
      </c>
      <c r="N10" s="192"/>
      <c r="O10" s="16">
        <v>18</v>
      </c>
      <c r="P10" s="101">
        <v>1279.5</v>
      </c>
      <c r="Q10" s="16">
        <v>2.9</v>
      </c>
      <c r="R10" s="101">
        <v>18.399999999999999</v>
      </c>
      <c r="S10" s="113">
        <v>1313.7</v>
      </c>
      <c r="T10" s="101">
        <v>-0.6</v>
      </c>
      <c r="U10" s="20">
        <v>4</v>
      </c>
      <c r="V10" s="16"/>
      <c r="W10" s="151">
        <v>1339.5</v>
      </c>
      <c r="X10" s="16"/>
      <c r="Y10" s="112">
        <v>18</v>
      </c>
      <c r="Z10" s="101">
        <v>1261.9000000000001</v>
      </c>
      <c r="AA10" s="101">
        <v>-1.9</v>
      </c>
      <c r="AB10" s="15"/>
      <c r="AC10" s="151">
        <v>1196.8</v>
      </c>
      <c r="AD10" s="16"/>
      <c r="AE10" s="20">
        <v>4</v>
      </c>
      <c r="AF10" s="16"/>
      <c r="AG10" s="101">
        <v>1110.5999999999999</v>
      </c>
      <c r="AH10" s="16"/>
      <c r="AI10" s="15"/>
      <c r="AJ10" s="151">
        <v>1058.5999999999999</v>
      </c>
      <c r="AK10" s="15"/>
      <c r="AL10" s="112"/>
      <c r="AM10" s="326">
        <v>1076.7</v>
      </c>
      <c r="AN10" s="101"/>
    </row>
    <row r="11" spans="1:40" x14ac:dyDescent="0.2">
      <c r="A11" s="20">
        <v>5</v>
      </c>
      <c r="B11" s="101"/>
      <c r="C11" s="151">
        <v>1186</v>
      </c>
      <c r="D11" s="15"/>
      <c r="E11" s="101">
        <v>16.899999999999999</v>
      </c>
      <c r="F11" s="101">
        <v>1213.2</v>
      </c>
      <c r="G11" s="112">
        <v>2.6</v>
      </c>
      <c r="H11" s="16">
        <v>17</v>
      </c>
      <c r="I11" s="101">
        <v>1221.5</v>
      </c>
      <c r="J11" s="16">
        <v>0.7</v>
      </c>
      <c r="K11" s="74">
        <v>5</v>
      </c>
      <c r="L11" s="15">
        <v>17.8</v>
      </c>
      <c r="M11" s="101">
        <v>1268.5999999999999</v>
      </c>
      <c r="N11" s="192">
        <v>6</v>
      </c>
      <c r="O11" s="16">
        <v>18</v>
      </c>
      <c r="P11" s="101">
        <v>1278.3</v>
      </c>
      <c r="Q11" s="16">
        <v>-1.3</v>
      </c>
      <c r="R11" s="101"/>
      <c r="S11" s="188">
        <v>1312.2</v>
      </c>
      <c r="T11" s="101"/>
      <c r="U11" s="20">
        <v>5</v>
      </c>
      <c r="V11" s="16">
        <v>18.899999999999999</v>
      </c>
      <c r="W11" s="101">
        <v>1338</v>
      </c>
      <c r="X11" s="16">
        <v>-1.5</v>
      </c>
      <c r="Y11" s="101">
        <v>17.899999999999999</v>
      </c>
      <c r="Z11" s="101">
        <v>1254.0999999999999</v>
      </c>
      <c r="AA11" s="112">
        <v>-7.8</v>
      </c>
      <c r="AB11" s="15"/>
      <c r="AC11" s="151">
        <v>1197.0999999999999</v>
      </c>
      <c r="AD11" s="16"/>
      <c r="AE11" s="20">
        <v>5</v>
      </c>
      <c r="AF11" s="16">
        <v>16.100000000000001</v>
      </c>
      <c r="AG11" s="101">
        <v>1109.5</v>
      </c>
      <c r="AH11" s="16">
        <v>-1.1000000000000001</v>
      </c>
      <c r="AI11" s="15"/>
      <c r="AJ11" s="151">
        <v>1051.7</v>
      </c>
      <c r="AK11" s="15"/>
      <c r="AL11" s="101"/>
      <c r="AM11" s="381">
        <v>1078.4000000000001</v>
      </c>
      <c r="AN11" s="101"/>
    </row>
    <row r="12" spans="1:40" x14ac:dyDescent="0.2">
      <c r="A12" s="20">
        <v>6</v>
      </c>
      <c r="B12" s="101"/>
      <c r="C12" s="151">
        <v>1183</v>
      </c>
      <c r="D12" s="15"/>
      <c r="E12" s="101"/>
      <c r="F12" s="151">
        <v>1210.8</v>
      </c>
      <c r="G12" s="101"/>
      <c r="H12" s="16"/>
      <c r="I12" s="151">
        <v>1217.9000000000001</v>
      </c>
      <c r="J12" s="16"/>
      <c r="K12" s="74">
        <v>6</v>
      </c>
      <c r="L12" s="15">
        <v>17.899999999999999</v>
      </c>
      <c r="M12" s="101">
        <v>1270</v>
      </c>
      <c r="N12" s="192">
        <v>1.3</v>
      </c>
      <c r="O12" s="16">
        <v>18</v>
      </c>
      <c r="P12" s="101">
        <v>1278.5</v>
      </c>
      <c r="Q12" s="16">
        <v>0.2</v>
      </c>
      <c r="R12" s="101"/>
      <c r="S12" s="151">
        <v>1308.5999999999999</v>
      </c>
      <c r="T12" s="101"/>
      <c r="U12" s="20">
        <v>6</v>
      </c>
      <c r="V12" s="101">
        <v>18.8</v>
      </c>
      <c r="W12" s="101">
        <v>1330.5</v>
      </c>
      <c r="X12" s="101">
        <v>-7.5</v>
      </c>
      <c r="Y12" s="101">
        <v>17.899999999999999</v>
      </c>
      <c r="Z12" s="101">
        <v>1255</v>
      </c>
      <c r="AA12" s="101">
        <v>0.9</v>
      </c>
      <c r="AB12" s="16">
        <v>17.2</v>
      </c>
      <c r="AC12" s="101">
        <v>1201.4000000000001</v>
      </c>
      <c r="AD12" s="16">
        <v>4.3</v>
      </c>
      <c r="AE12" s="20">
        <v>6</v>
      </c>
      <c r="AF12" s="16">
        <v>16</v>
      </c>
      <c r="AG12" s="101">
        <v>1103.8</v>
      </c>
      <c r="AH12" s="16">
        <v>-5.7</v>
      </c>
      <c r="AI12" s="15"/>
      <c r="AJ12" s="188">
        <v>1054.5</v>
      </c>
      <c r="AK12" s="15"/>
      <c r="AL12" s="101">
        <v>16.2</v>
      </c>
      <c r="AM12" s="327">
        <v>1082.7</v>
      </c>
      <c r="AN12" s="101">
        <v>4.3</v>
      </c>
    </row>
    <row r="13" spans="1:40" x14ac:dyDescent="0.2">
      <c r="A13" s="20">
        <v>7</v>
      </c>
      <c r="B13" s="101"/>
      <c r="C13" s="151">
        <v>1184.9000000000001</v>
      </c>
      <c r="D13" s="14"/>
      <c r="E13" s="16"/>
      <c r="F13" s="151">
        <v>1214</v>
      </c>
      <c r="G13" s="16"/>
      <c r="H13" s="16"/>
      <c r="I13" s="151">
        <v>1222.8</v>
      </c>
      <c r="J13" s="16"/>
      <c r="K13" s="74">
        <v>7</v>
      </c>
      <c r="L13" s="16">
        <v>17.899999999999999</v>
      </c>
      <c r="M13" s="101">
        <v>1273.2</v>
      </c>
      <c r="N13" s="192">
        <v>3.3</v>
      </c>
      <c r="O13" s="16">
        <v>18</v>
      </c>
      <c r="P13" s="113">
        <v>1278.8</v>
      </c>
      <c r="Q13" s="16">
        <v>0.3</v>
      </c>
      <c r="R13" s="101">
        <v>18.399999999999999</v>
      </c>
      <c r="S13" s="101">
        <v>1313.1</v>
      </c>
      <c r="T13" s="101">
        <v>4.5999999999999996</v>
      </c>
      <c r="U13" s="20">
        <v>7</v>
      </c>
      <c r="V13" s="101">
        <v>18.600000000000001</v>
      </c>
      <c r="W13" s="101">
        <v>1322</v>
      </c>
      <c r="X13" s="101">
        <v>-8.6</v>
      </c>
      <c r="Y13" s="16"/>
      <c r="Z13" s="151">
        <v>1245.8</v>
      </c>
      <c r="AA13" s="16"/>
      <c r="AB13" s="16">
        <v>17.2</v>
      </c>
      <c r="AC13" s="101">
        <v>1199.2</v>
      </c>
      <c r="AD13" s="16">
        <v>-2.2000000000000002</v>
      </c>
      <c r="AE13" s="20">
        <v>7</v>
      </c>
      <c r="AF13" s="16">
        <v>16.100000000000001</v>
      </c>
      <c r="AG13" s="101">
        <v>1106</v>
      </c>
      <c r="AH13" s="16">
        <v>2.2000000000000002</v>
      </c>
      <c r="AI13" s="16"/>
      <c r="AJ13" s="380">
        <v>1052.0999999999999</v>
      </c>
      <c r="AK13" s="16"/>
      <c r="AL13" s="101">
        <v>16.2</v>
      </c>
      <c r="AM13" s="327">
        <v>1086.4000000000001</v>
      </c>
      <c r="AN13" s="101">
        <v>3.7</v>
      </c>
    </row>
    <row r="14" spans="1:40" x14ac:dyDescent="0.2">
      <c r="A14" s="20">
        <v>8</v>
      </c>
      <c r="B14" s="101"/>
      <c r="C14" s="151">
        <v>1185.5999999999999</v>
      </c>
      <c r="D14" s="15"/>
      <c r="E14" s="101">
        <v>16.899999999999999</v>
      </c>
      <c r="F14" s="101">
        <v>1218.5999999999999</v>
      </c>
      <c r="G14" s="112">
        <v>4.5</v>
      </c>
      <c r="H14" s="16"/>
      <c r="I14" s="151">
        <v>1221.4000000000001</v>
      </c>
      <c r="J14" s="16"/>
      <c r="K14" s="74">
        <v>8</v>
      </c>
      <c r="L14" s="16">
        <v>17.899999999999999</v>
      </c>
      <c r="M14" s="101">
        <v>1273.7</v>
      </c>
      <c r="N14" s="192">
        <v>0.5</v>
      </c>
      <c r="O14" s="16"/>
      <c r="P14" s="188">
        <v>1278.9000000000001</v>
      </c>
      <c r="Q14" s="16"/>
      <c r="R14" s="16">
        <v>18.600000000000001</v>
      </c>
      <c r="S14" s="113">
        <v>1323</v>
      </c>
      <c r="T14" s="16">
        <v>9.9</v>
      </c>
      <c r="U14" s="20">
        <v>8</v>
      </c>
      <c r="V14" s="16">
        <v>18.3</v>
      </c>
      <c r="W14" s="16">
        <v>1301.5999999999999</v>
      </c>
      <c r="X14" s="386">
        <v>-20.399999999999999</v>
      </c>
      <c r="Y14" s="16"/>
      <c r="Z14" s="151">
        <v>1243.7</v>
      </c>
      <c r="AA14" s="15"/>
      <c r="AB14" s="16">
        <v>17.2</v>
      </c>
      <c r="AC14" s="101">
        <v>1199.4000000000001</v>
      </c>
      <c r="AD14" s="16">
        <v>0.2</v>
      </c>
      <c r="AE14" s="20">
        <v>8</v>
      </c>
      <c r="AF14" s="16">
        <v>16</v>
      </c>
      <c r="AG14" s="101">
        <v>1100.2</v>
      </c>
      <c r="AH14" s="16">
        <v>-5.8</v>
      </c>
      <c r="AI14" s="16">
        <v>15.6</v>
      </c>
      <c r="AJ14" s="101">
        <v>1062.4000000000001</v>
      </c>
      <c r="AK14" s="16">
        <v>10.4</v>
      </c>
      <c r="AL14" s="101">
        <v>16.3</v>
      </c>
      <c r="AM14" s="327">
        <v>1091.5999999999999</v>
      </c>
      <c r="AN14" s="101">
        <v>5.2</v>
      </c>
    </row>
    <row r="15" spans="1:40" x14ac:dyDescent="0.2">
      <c r="A15" s="20">
        <v>9</v>
      </c>
      <c r="B15" s="101"/>
      <c r="C15" s="151">
        <v>1188.5</v>
      </c>
      <c r="D15" s="15"/>
      <c r="E15" s="101">
        <v>17</v>
      </c>
      <c r="F15" s="101">
        <v>1223.2</v>
      </c>
      <c r="G15" s="101">
        <v>4.5999999999999996</v>
      </c>
      <c r="H15" s="16">
        <v>17</v>
      </c>
      <c r="I15" s="101">
        <v>1221.5999999999999</v>
      </c>
      <c r="J15" s="16">
        <v>0.2</v>
      </c>
      <c r="K15" s="74">
        <v>9</v>
      </c>
      <c r="L15" s="16">
        <v>17.899999999999999</v>
      </c>
      <c r="M15" s="101">
        <v>1271.0999999999999</v>
      </c>
      <c r="N15" s="192">
        <v>-2.6</v>
      </c>
      <c r="O15" s="16"/>
      <c r="P15" s="188">
        <v>1279</v>
      </c>
      <c r="Q15" s="16"/>
      <c r="R15" s="16">
        <v>18.600000000000001</v>
      </c>
      <c r="S15" s="101">
        <v>1328.6</v>
      </c>
      <c r="T15" s="16">
        <v>5.6</v>
      </c>
      <c r="U15" s="20">
        <v>9</v>
      </c>
      <c r="V15" s="16">
        <v>18</v>
      </c>
      <c r="W15" s="139">
        <v>1278.9000000000001</v>
      </c>
      <c r="X15" s="386">
        <v>-22.7</v>
      </c>
      <c r="Y15" s="16">
        <v>17.7</v>
      </c>
      <c r="Z15" s="113">
        <v>1243.2</v>
      </c>
      <c r="AA15" s="16">
        <v>-0.6</v>
      </c>
      <c r="AB15" s="16">
        <v>17.2</v>
      </c>
      <c r="AC15" s="101">
        <v>1199.2</v>
      </c>
      <c r="AD15" s="16">
        <v>-0.2</v>
      </c>
      <c r="AE15" s="20">
        <v>9</v>
      </c>
      <c r="AF15" s="16"/>
      <c r="AG15" s="151">
        <v>1093.8</v>
      </c>
      <c r="AH15" s="16"/>
      <c r="AI15" s="16">
        <v>15.7</v>
      </c>
      <c r="AJ15" s="192">
        <v>1064</v>
      </c>
      <c r="AK15" s="16">
        <v>1.6</v>
      </c>
      <c r="AL15" s="101">
        <v>16.3</v>
      </c>
      <c r="AM15" s="101">
        <v>1090.7</v>
      </c>
      <c r="AN15" s="101">
        <v>-0.9</v>
      </c>
    </row>
    <row r="16" spans="1:40" x14ac:dyDescent="0.2">
      <c r="A16" s="20">
        <v>10</v>
      </c>
      <c r="B16" s="101"/>
      <c r="C16" s="151">
        <v>1191.7</v>
      </c>
      <c r="D16" s="16"/>
      <c r="E16" s="101">
        <v>17</v>
      </c>
      <c r="F16" s="101">
        <v>1222.5999999999999</v>
      </c>
      <c r="G16" s="101">
        <v>-0.6</v>
      </c>
      <c r="H16" s="16">
        <v>17</v>
      </c>
      <c r="I16" s="101">
        <v>1226.3</v>
      </c>
      <c r="J16" s="16">
        <v>4.7</v>
      </c>
      <c r="K16" s="74">
        <v>10</v>
      </c>
      <c r="L16" s="16"/>
      <c r="M16" s="151">
        <v>1272</v>
      </c>
      <c r="N16" s="192"/>
      <c r="O16" s="16"/>
      <c r="P16" s="188">
        <v>1279.5999999999999</v>
      </c>
      <c r="Q16" s="16"/>
      <c r="R16" s="101">
        <v>18.600000000000001</v>
      </c>
      <c r="S16" s="101">
        <v>1326.7</v>
      </c>
      <c r="T16" s="16">
        <v>-1.9</v>
      </c>
      <c r="U16" s="20">
        <v>10</v>
      </c>
      <c r="V16" s="16"/>
      <c r="W16" s="151">
        <v>1285.7</v>
      </c>
      <c r="X16" s="16"/>
      <c r="Y16" s="16">
        <v>17.7</v>
      </c>
      <c r="Z16" s="101">
        <v>1242.7</v>
      </c>
      <c r="AA16" s="16">
        <v>-0.5</v>
      </c>
      <c r="AB16" s="16">
        <v>17.100000000000001</v>
      </c>
      <c r="AC16" s="101">
        <v>1190.0999999999999</v>
      </c>
      <c r="AD16" s="16">
        <v>-9.1</v>
      </c>
      <c r="AE16" s="20">
        <v>10</v>
      </c>
      <c r="AF16" s="16"/>
      <c r="AG16" s="151">
        <v>1090.8</v>
      </c>
      <c r="AH16" s="16"/>
      <c r="AI16" s="16">
        <v>15.7</v>
      </c>
      <c r="AJ16" s="101">
        <v>1063.5</v>
      </c>
      <c r="AK16" s="16">
        <v>-0.5</v>
      </c>
      <c r="AL16" s="101">
        <v>16.3</v>
      </c>
      <c r="AM16" s="101">
        <v>1093.7</v>
      </c>
      <c r="AN16" s="101">
        <v>3</v>
      </c>
    </row>
    <row r="17" spans="1:40" x14ac:dyDescent="0.2">
      <c r="A17" s="20">
        <v>11</v>
      </c>
      <c r="B17" s="101">
        <v>16.7</v>
      </c>
      <c r="C17" s="101">
        <v>1193.8</v>
      </c>
      <c r="D17" s="16">
        <v>2.1</v>
      </c>
      <c r="E17" s="101">
        <v>16.899999999999999</v>
      </c>
      <c r="F17" s="101">
        <v>1217.4000000000001</v>
      </c>
      <c r="G17" s="101">
        <v>-5.2</v>
      </c>
      <c r="H17" s="16">
        <v>17</v>
      </c>
      <c r="I17" s="101">
        <v>1222</v>
      </c>
      <c r="J17" s="16">
        <v>-4.3</v>
      </c>
      <c r="K17" s="74">
        <v>11</v>
      </c>
      <c r="L17" s="16"/>
      <c r="M17" s="151">
        <v>1272.5</v>
      </c>
      <c r="N17" s="192"/>
      <c r="O17" s="16">
        <v>17.899999999999999</v>
      </c>
      <c r="P17" s="113">
        <v>1276.7</v>
      </c>
      <c r="Q17" s="16">
        <v>-2.9</v>
      </c>
      <c r="R17" s="16">
        <v>18.600000000000001</v>
      </c>
      <c r="S17" s="101">
        <v>1328.4</v>
      </c>
      <c r="T17" s="16">
        <v>1.6</v>
      </c>
      <c r="U17" s="20">
        <v>11</v>
      </c>
      <c r="V17" s="16"/>
      <c r="W17" s="188">
        <v>1295.7</v>
      </c>
      <c r="X17" s="16"/>
      <c r="Y17" s="16">
        <v>17.7</v>
      </c>
      <c r="Z17" s="101">
        <v>1242.8</v>
      </c>
      <c r="AA17" s="15">
        <v>0.1</v>
      </c>
      <c r="AB17" s="16"/>
      <c r="AC17" s="151">
        <v>1193.2</v>
      </c>
      <c r="AD17" s="16"/>
      <c r="AE17" s="20">
        <v>11</v>
      </c>
      <c r="AF17" s="16">
        <v>15.9</v>
      </c>
      <c r="AG17" s="101">
        <v>1094.5</v>
      </c>
      <c r="AH17" s="16">
        <v>3.7</v>
      </c>
      <c r="AI17" s="16">
        <v>15.6</v>
      </c>
      <c r="AJ17" s="101">
        <v>1061.3</v>
      </c>
      <c r="AK17" s="16">
        <v>-2.2000000000000002</v>
      </c>
      <c r="AL17" s="101"/>
      <c r="AM17" s="151">
        <v>1087</v>
      </c>
      <c r="AN17" s="101"/>
    </row>
    <row r="18" spans="1:40" x14ac:dyDescent="0.2">
      <c r="A18" s="20">
        <v>12</v>
      </c>
      <c r="B18" s="101">
        <v>16.7</v>
      </c>
      <c r="C18" s="101">
        <v>1195.5</v>
      </c>
      <c r="D18" s="16">
        <v>1.7</v>
      </c>
      <c r="E18" s="101">
        <v>17</v>
      </c>
      <c r="F18" s="101">
        <v>1220.0999999999999</v>
      </c>
      <c r="G18" s="101">
        <v>2.6</v>
      </c>
      <c r="H18" s="16">
        <v>17</v>
      </c>
      <c r="I18" s="327">
        <v>1224.3</v>
      </c>
      <c r="J18" s="16">
        <v>2.2999999999999998</v>
      </c>
      <c r="K18" s="74">
        <v>12</v>
      </c>
      <c r="L18" s="16">
        <v>17.899999999999999</v>
      </c>
      <c r="M18" s="101">
        <v>1274.3</v>
      </c>
      <c r="N18" s="192">
        <v>1.7</v>
      </c>
      <c r="O18" s="16">
        <v>18</v>
      </c>
      <c r="P18" s="101">
        <v>1282.3</v>
      </c>
      <c r="Q18" s="16">
        <v>5.6</v>
      </c>
      <c r="R18" s="78"/>
      <c r="S18" s="151">
        <v>1331.7</v>
      </c>
      <c r="T18" s="78"/>
      <c r="U18" s="20">
        <v>12</v>
      </c>
      <c r="V18" s="16">
        <v>18.3</v>
      </c>
      <c r="W18" s="113">
        <v>1301</v>
      </c>
      <c r="X18" s="16">
        <v>5.3</v>
      </c>
      <c r="Y18" s="16">
        <v>17.7</v>
      </c>
      <c r="Z18" s="101">
        <v>1242.3</v>
      </c>
      <c r="AA18" s="16">
        <v>-0.5</v>
      </c>
      <c r="AB18" s="16"/>
      <c r="AC18" s="151">
        <v>1183.8</v>
      </c>
      <c r="AD18" s="16"/>
      <c r="AE18" s="20">
        <v>12</v>
      </c>
      <c r="AF18" s="16">
        <v>15.8</v>
      </c>
      <c r="AG18" s="101">
        <v>1088.9000000000001</v>
      </c>
      <c r="AH18" s="16">
        <v>-5.6</v>
      </c>
      <c r="AI18" s="16">
        <v>15.6</v>
      </c>
      <c r="AJ18" s="101">
        <v>1062.2</v>
      </c>
      <c r="AK18" s="16">
        <v>0.9</v>
      </c>
      <c r="AL18" s="101"/>
      <c r="AM18" s="151">
        <v>1092.0999999999999</v>
      </c>
      <c r="AN18" s="101"/>
    </row>
    <row r="19" spans="1:40" x14ac:dyDescent="0.2">
      <c r="A19" s="20">
        <v>13</v>
      </c>
      <c r="B19" s="101">
        <v>16.600000000000001</v>
      </c>
      <c r="C19" s="114">
        <v>1193.0999999999999</v>
      </c>
      <c r="D19" s="16">
        <v>-2.4</v>
      </c>
      <c r="E19" s="16"/>
      <c r="F19" s="151">
        <v>1219.4000000000001</v>
      </c>
      <c r="G19" s="16"/>
      <c r="H19" s="16"/>
      <c r="I19" s="151">
        <v>1224.4000000000001</v>
      </c>
      <c r="J19" s="16"/>
      <c r="K19" s="74">
        <v>13</v>
      </c>
      <c r="L19" s="16">
        <v>17.899999999999999</v>
      </c>
      <c r="M19" s="101">
        <v>1274.5</v>
      </c>
      <c r="N19" s="192">
        <v>0.2</v>
      </c>
      <c r="O19" s="16">
        <v>18</v>
      </c>
      <c r="P19" s="101">
        <v>1282</v>
      </c>
      <c r="Q19" s="16">
        <v>-0.2</v>
      </c>
      <c r="R19" s="16"/>
      <c r="S19" s="151">
        <v>1337.9</v>
      </c>
      <c r="T19" s="16"/>
      <c r="U19" s="20">
        <v>13</v>
      </c>
      <c r="V19" s="101">
        <v>18.399999999999999</v>
      </c>
      <c r="W19" s="113">
        <v>1305.2</v>
      </c>
      <c r="X19" s="101">
        <v>4.0999999999999996</v>
      </c>
      <c r="Y19" s="16">
        <v>17.600000000000001</v>
      </c>
      <c r="Z19" s="101">
        <v>1235.7</v>
      </c>
      <c r="AA19" s="16">
        <v>-6.7</v>
      </c>
      <c r="AB19" s="16">
        <v>17</v>
      </c>
      <c r="AC19" s="101">
        <v>1182.7</v>
      </c>
      <c r="AD19" s="16">
        <v>-4.5</v>
      </c>
      <c r="AE19" s="20">
        <v>13</v>
      </c>
      <c r="AF19" s="16">
        <v>15.8</v>
      </c>
      <c r="AG19" s="101">
        <v>1085.2</v>
      </c>
      <c r="AH19" s="16">
        <v>-3.7</v>
      </c>
      <c r="AI19" s="16"/>
      <c r="AJ19" s="151">
        <v>1053</v>
      </c>
      <c r="AK19" s="16"/>
      <c r="AL19" s="101">
        <v>16.3</v>
      </c>
      <c r="AM19" s="101">
        <v>1094.2</v>
      </c>
      <c r="AN19" s="101">
        <v>2.1</v>
      </c>
    </row>
    <row r="20" spans="1:40" x14ac:dyDescent="0.2">
      <c r="A20" s="20">
        <v>14</v>
      </c>
      <c r="B20" s="101">
        <v>16.7</v>
      </c>
      <c r="C20" s="101">
        <v>1195</v>
      </c>
      <c r="D20" s="101">
        <v>1.9</v>
      </c>
      <c r="E20" s="16"/>
      <c r="F20" s="151">
        <v>1219.0999999999999</v>
      </c>
      <c r="G20" s="16"/>
      <c r="H20" s="16"/>
      <c r="I20" s="151">
        <v>1226.2</v>
      </c>
      <c r="J20" s="16"/>
      <c r="K20" s="74">
        <v>14</v>
      </c>
      <c r="L20" s="16">
        <v>18</v>
      </c>
      <c r="M20" s="101">
        <v>1276.5999999999999</v>
      </c>
      <c r="N20" s="192">
        <v>2.1</v>
      </c>
      <c r="O20" s="16">
        <v>18</v>
      </c>
      <c r="P20" s="101">
        <v>1281.3</v>
      </c>
      <c r="Q20" s="16">
        <v>-0.7</v>
      </c>
      <c r="R20" s="16"/>
      <c r="S20" s="151">
        <v>1341.3</v>
      </c>
      <c r="T20" s="16"/>
      <c r="U20" s="20">
        <v>14</v>
      </c>
      <c r="V20" s="101">
        <v>18.399999999999999</v>
      </c>
      <c r="W20" s="113">
        <v>1305.3</v>
      </c>
      <c r="X20" s="101">
        <v>0.2</v>
      </c>
      <c r="Y20" s="15"/>
      <c r="Z20" s="151">
        <v>1231.5999999999999</v>
      </c>
      <c r="AA20" s="16"/>
      <c r="AB20" s="16">
        <v>16.899999999999999</v>
      </c>
      <c r="AC20" s="101">
        <v>1179.5999999999999</v>
      </c>
      <c r="AD20" s="16">
        <v>-3.1</v>
      </c>
      <c r="AE20" s="20">
        <v>14</v>
      </c>
      <c r="AF20" s="16">
        <v>15.7</v>
      </c>
      <c r="AG20" s="101">
        <v>1081.0999999999999</v>
      </c>
      <c r="AH20" s="16">
        <v>-4.0999999999999996</v>
      </c>
      <c r="AI20" s="16"/>
      <c r="AJ20" s="188">
        <v>1054.7</v>
      </c>
      <c r="AK20" s="16"/>
      <c r="AL20" s="101">
        <v>16.399999999999999</v>
      </c>
      <c r="AM20" s="101">
        <v>1098.4000000000001</v>
      </c>
      <c r="AN20" s="101">
        <v>4.2</v>
      </c>
    </row>
    <row r="21" spans="1:40" x14ac:dyDescent="0.2">
      <c r="A21" s="20">
        <v>15</v>
      </c>
      <c r="B21" s="101">
        <v>16.7</v>
      </c>
      <c r="C21" s="101">
        <v>1196.0999999999999</v>
      </c>
      <c r="D21" s="101">
        <v>1.2</v>
      </c>
      <c r="E21" s="16">
        <v>17</v>
      </c>
      <c r="F21" s="101">
        <v>1224.2</v>
      </c>
      <c r="G21" s="16">
        <v>5</v>
      </c>
      <c r="H21" s="16">
        <v>17</v>
      </c>
      <c r="I21" s="101">
        <v>1225.4000000000001</v>
      </c>
      <c r="J21" s="16">
        <v>-0.8</v>
      </c>
      <c r="K21" s="74">
        <v>15</v>
      </c>
      <c r="L21" s="16">
        <v>17.899999999999999</v>
      </c>
      <c r="M21" s="101">
        <v>1273.5999999999999</v>
      </c>
      <c r="N21" s="192">
        <v>-3</v>
      </c>
      <c r="O21" s="16"/>
      <c r="P21" s="151">
        <v>1277.5</v>
      </c>
      <c r="Q21" s="16"/>
      <c r="R21" s="16">
        <v>18.8</v>
      </c>
      <c r="S21" s="101">
        <v>1343</v>
      </c>
      <c r="T21" s="16">
        <v>1.7</v>
      </c>
      <c r="U21" s="20">
        <v>15</v>
      </c>
      <c r="V21" s="16">
        <v>18.399999999999999</v>
      </c>
      <c r="W21" s="101">
        <v>1307.5</v>
      </c>
      <c r="X21" s="16">
        <v>2.2000000000000002</v>
      </c>
      <c r="Y21" s="15"/>
      <c r="Z21" s="324">
        <v>1229.5999999999999</v>
      </c>
      <c r="AA21" s="16"/>
      <c r="AB21" s="16">
        <v>16.899999999999999</v>
      </c>
      <c r="AC21" s="101">
        <v>1175.5</v>
      </c>
      <c r="AD21" s="16">
        <v>-4.0999999999999996</v>
      </c>
      <c r="AE21" s="112">
        <v>15</v>
      </c>
      <c r="AF21" s="16">
        <v>15.9</v>
      </c>
      <c r="AG21" s="101">
        <v>1079.2</v>
      </c>
      <c r="AH21" s="16">
        <v>-2</v>
      </c>
      <c r="AI21" s="16">
        <v>15.6</v>
      </c>
      <c r="AJ21" s="101">
        <v>1056.4000000000001</v>
      </c>
      <c r="AK21" s="16">
        <v>1.7</v>
      </c>
      <c r="AL21" s="101">
        <v>16.3</v>
      </c>
      <c r="AM21" s="101">
        <v>1093.4000000000001</v>
      </c>
      <c r="AN21" s="101">
        <v>-5.0999999999999996</v>
      </c>
    </row>
    <row r="22" spans="1:40" x14ac:dyDescent="0.2">
      <c r="A22" s="20">
        <v>16</v>
      </c>
      <c r="B22" s="101"/>
      <c r="C22" s="151">
        <v>1195.2</v>
      </c>
      <c r="D22" s="101"/>
      <c r="E22" s="16">
        <v>17</v>
      </c>
      <c r="F22" s="101">
        <v>1225.4000000000001</v>
      </c>
      <c r="G22" s="16">
        <v>1.3</v>
      </c>
      <c r="H22" s="16">
        <v>17.3</v>
      </c>
      <c r="I22" s="101">
        <v>1229.9000000000001</v>
      </c>
      <c r="J22" s="16">
        <v>4.5</v>
      </c>
      <c r="K22" s="74">
        <v>16</v>
      </c>
      <c r="L22" s="16">
        <v>17.899999999999999</v>
      </c>
      <c r="M22" s="113">
        <v>1274</v>
      </c>
      <c r="N22" s="192">
        <v>0.4</v>
      </c>
      <c r="O22" s="16"/>
      <c r="P22" s="151">
        <v>1283.8</v>
      </c>
      <c r="Q22" s="16"/>
      <c r="R22" s="16">
        <v>18.899999999999999</v>
      </c>
      <c r="S22" s="101">
        <v>1346.4</v>
      </c>
      <c r="T22" s="16">
        <v>3.5</v>
      </c>
      <c r="U22" s="20">
        <v>16</v>
      </c>
      <c r="V22" s="16">
        <v>18.3</v>
      </c>
      <c r="W22" s="101">
        <v>1298.9000000000001</v>
      </c>
      <c r="X22" s="16">
        <v>-8.6</v>
      </c>
      <c r="Y22" s="112">
        <v>17.5</v>
      </c>
      <c r="Z22" s="101">
        <v>1230.3</v>
      </c>
      <c r="AA22" s="101">
        <v>0.7</v>
      </c>
      <c r="AB22" s="16">
        <v>16.8</v>
      </c>
      <c r="AC22" s="101">
        <v>1171.3</v>
      </c>
      <c r="AD22" s="16">
        <v>-4.2</v>
      </c>
      <c r="AE22" s="20">
        <v>16</v>
      </c>
      <c r="AF22" s="16"/>
      <c r="AG22" s="151">
        <v>1082.0999999999999</v>
      </c>
      <c r="AH22" s="16"/>
      <c r="AI22" s="16">
        <v>15.6</v>
      </c>
      <c r="AJ22" s="101">
        <v>1057.8</v>
      </c>
      <c r="AK22" s="16">
        <v>1.5</v>
      </c>
      <c r="AL22" s="101">
        <v>16.600000000000001</v>
      </c>
      <c r="AM22" s="101">
        <v>1092.2</v>
      </c>
      <c r="AN22" s="101">
        <v>-1.2</v>
      </c>
    </row>
    <row r="23" spans="1:40" x14ac:dyDescent="0.2">
      <c r="A23" s="20">
        <v>17</v>
      </c>
      <c r="B23" s="101"/>
      <c r="C23" s="151">
        <v>1198.4000000000001</v>
      </c>
      <c r="D23" s="101"/>
      <c r="E23" s="16">
        <v>17</v>
      </c>
      <c r="F23" s="101">
        <v>1224.3</v>
      </c>
      <c r="G23" s="101">
        <v>-1.2</v>
      </c>
      <c r="H23" s="16">
        <v>17.3</v>
      </c>
      <c r="I23" s="101">
        <v>1230.7</v>
      </c>
      <c r="J23" s="16">
        <v>0.8</v>
      </c>
      <c r="K23" s="74">
        <v>17</v>
      </c>
      <c r="L23" s="16"/>
      <c r="M23" s="151">
        <v>1274.4000000000001</v>
      </c>
      <c r="N23" s="192"/>
      <c r="O23" s="16">
        <v>18.100000000000001</v>
      </c>
      <c r="P23" s="101">
        <v>1284.2</v>
      </c>
      <c r="Q23" s="16">
        <v>0.5</v>
      </c>
      <c r="R23" s="16">
        <v>19</v>
      </c>
      <c r="S23" s="101">
        <v>1353.9</v>
      </c>
      <c r="T23" s="16">
        <v>7.5</v>
      </c>
      <c r="U23" s="20">
        <v>17</v>
      </c>
      <c r="V23" s="16"/>
      <c r="W23" s="151">
        <v>1289.7</v>
      </c>
      <c r="X23" s="16"/>
      <c r="Y23" s="112">
        <v>17.5</v>
      </c>
      <c r="Z23" s="101">
        <v>1227.4000000000001</v>
      </c>
      <c r="AA23" s="101">
        <v>-2.9</v>
      </c>
      <c r="AB23" s="16">
        <v>16.5</v>
      </c>
      <c r="AC23" s="101">
        <v>1170.3</v>
      </c>
      <c r="AD23" s="16">
        <v>-1</v>
      </c>
      <c r="AE23" s="20">
        <v>17</v>
      </c>
      <c r="AF23" s="16"/>
      <c r="AG23" s="151">
        <v>1081.7</v>
      </c>
      <c r="AH23" s="101"/>
      <c r="AI23" s="16">
        <v>15.6</v>
      </c>
      <c r="AJ23" s="101">
        <v>1057.0999999999999</v>
      </c>
      <c r="AK23" s="16">
        <v>-0.8</v>
      </c>
      <c r="AL23" s="101">
        <v>16.600000000000001</v>
      </c>
      <c r="AM23" s="101">
        <v>1093.2</v>
      </c>
      <c r="AN23" s="101">
        <v>0.9</v>
      </c>
    </row>
    <row r="24" spans="1:40" x14ac:dyDescent="0.2">
      <c r="A24" s="20">
        <v>18</v>
      </c>
      <c r="B24" s="101">
        <v>16.7</v>
      </c>
      <c r="C24" s="101">
        <v>1199.0999999999999</v>
      </c>
      <c r="D24" s="101">
        <v>0.7</v>
      </c>
      <c r="E24" s="16">
        <v>17</v>
      </c>
      <c r="F24" s="101">
        <v>1224.5</v>
      </c>
      <c r="G24" s="101">
        <v>0.2</v>
      </c>
      <c r="H24" s="16">
        <v>17.3</v>
      </c>
      <c r="I24" s="101">
        <v>1232.9000000000001</v>
      </c>
      <c r="J24" s="16">
        <v>2.2000000000000002</v>
      </c>
      <c r="K24" s="74">
        <v>18</v>
      </c>
      <c r="L24" s="16"/>
      <c r="M24" s="151">
        <v>1272.3</v>
      </c>
      <c r="N24" s="192"/>
      <c r="O24" s="16">
        <v>18</v>
      </c>
      <c r="P24" s="101">
        <v>1280.7</v>
      </c>
      <c r="Q24" s="16">
        <v>-3.5</v>
      </c>
      <c r="R24" s="16">
        <v>19</v>
      </c>
      <c r="S24" s="101">
        <v>1351.6</v>
      </c>
      <c r="T24" s="16">
        <v>-2.2999999999999998</v>
      </c>
      <c r="U24" s="20">
        <v>18</v>
      </c>
      <c r="V24" s="16"/>
      <c r="W24" s="151">
        <v>1287.4000000000001</v>
      </c>
      <c r="X24" s="16"/>
      <c r="Y24" s="112">
        <v>17.600000000000001</v>
      </c>
      <c r="Z24" s="101">
        <v>1227.4000000000001</v>
      </c>
      <c r="AA24" s="101">
        <v>0</v>
      </c>
      <c r="AB24" s="16"/>
      <c r="AC24" s="151">
        <v>1155.3</v>
      </c>
      <c r="AD24" s="16"/>
      <c r="AE24" s="20">
        <v>18</v>
      </c>
      <c r="AF24" s="16">
        <v>15.9</v>
      </c>
      <c r="AG24" s="101">
        <v>1082.5999999999999</v>
      </c>
      <c r="AH24" s="16">
        <v>0.9</v>
      </c>
      <c r="AI24" s="16">
        <v>15.6</v>
      </c>
      <c r="AJ24" s="101">
        <v>1056.8</v>
      </c>
      <c r="AK24" s="16">
        <v>-0.3</v>
      </c>
      <c r="AL24" s="101"/>
      <c r="AM24" s="188">
        <v>1092.3</v>
      </c>
      <c r="AN24" s="101"/>
    </row>
    <row r="25" spans="1:40" x14ac:dyDescent="0.2">
      <c r="A25" s="20">
        <v>19</v>
      </c>
      <c r="B25" s="101">
        <v>16.8</v>
      </c>
      <c r="C25" s="101">
        <v>1201.0999999999999</v>
      </c>
      <c r="D25" s="101">
        <v>2</v>
      </c>
      <c r="E25" s="16">
        <v>17</v>
      </c>
      <c r="F25" s="101">
        <v>1223.7</v>
      </c>
      <c r="G25" s="101">
        <v>-0.8</v>
      </c>
      <c r="H25" s="16">
        <v>17.399999999999999</v>
      </c>
      <c r="I25" s="101">
        <v>1237.7</v>
      </c>
      <c r="J25" s="16">
        <v>4.8</v>
      </c>
      <c r="K25" s="74">
        <v>19</v>
      </c>
      <c r="L25" s="16">
        <v>17.899999999999999</v>
      </c>
      <c r="M25" s="389">
        <v>1274.2</v>
      </c>
      <c r="N25" s="192">
        <v>1.9</v>
      </c>
      <c r="O25" s="16">
        <v>18</v>
      </c>
      <c r="P25" s="101">
        <v>1280.5999999999999</v>
      </c>
      <c r="Q25" s="16">
        <v>-0.1</v>
      </c>
      <c r="R25" s="16"/>
      <c r="S25" s="151">
        <v>1347.3</v>
      </c>
      <c r="T25" s="71"/>
      <c r="U25" s="20">
        <v>19</v>
      </c>
      <c r="V25" s="65">
        <v>18.2</v>
      </c>
      <c r="W25" s="220">
        <v>1293.7</v>
      </c>
      <c r="X25" s="65">
        <v>6.3</v>
      </c>
      <c r="Y25" s="101">
        <v>17.600000000000001</v>
      </c>
      <c r="Z25" s="101">
        <v>1229.2</v>
      </c>
      <c r="AA25" s="101">
        <v>1.8</v>
      </c>
      <c r="AB25" s="16"/>
      <c r="AC25" s="151">
        <v>1156.0999999999999</v>
      </c>
      <c r="AD25" s="16"/>
      <c r="AE25" s="20">
        <v>19</v>
      </c>
      <c r="AF25" s="16">
        <v>15.9</v>
      </c>
      <c r="AG25" s="101">
        <v>1080.8</v>
      </c>
      <c r="AH25" s="16">
        <v>-1.8</v>
      </c>
      <c r="AI25" s="16">
        <v>15.6</v>
      </c>
      <c r="AJ25" s="101">
        <v>1060</v>
      </c>
      <c r="AK25" s="15">
        <v>3.2</v>
      </c>
      <c r="AL25" s="101"/>
      <c r="AM25" s="188">
        <v>1096.0999999999999</v>
      </c>
      <c r="AN25" s="101"/>
    </row>
    <row r="26" spans="1:40" x14ac:dyDescent="0.2">
      <c r="A26" s="20">
        <v>20</v>
      </c>
      <c r="B26" s="101">
        <v>16.8</v>
      </c>
      <c r="C26" s="101">
        <v>1205.4000000000001</v>
      </c>
      <c r="D26" s="101">
        <v>4.3</v>
      </c>
      <c r="E26" s="16">
        <v>17</v>
      </c>
      <c r="F26" s="101">
        <v>1224.3</v>
      </c>
      <c r="G26" s="101">
        <v>0.6</v>
      </c>
      <c r="H26" s="16"/>
      <c r="I26" s="151">
        <v>1237.5999999999999</v>
      </c>
      <c r="J26" s="16"/>
      <c r="K26" s="74">
        <v>20</v>
      </c>
      <c r="L26" s="15">
        <v>17.899999999999999</v>
      </c>
      <c r="M26" s="101">
        <v>1272.4000000000001</v>
      </c>
      <c r="N26" s="192">
        <v>-1.8</v>
      </c>
      <c r="O26" s="101">
        <v>18</v>
      </c>
      <c r="P26" s="101">
        <v>1283.0999999999999</v>
      </c>
      <c r="Q26" s="16">
        <v>2.5</v>
      </c>
      <c r="R26" s="16"/>
      <c r="S26" s="151">
        <v>1342.3</v>
      </c>
      <c r="T26" s="16"/>
      <c r="U26" s="20">
        <v>20</v>
      </c>
      <c r="V26" s="101">
        <v>18.399999999999999</v>
      </c>
      <c r="W26" s="101">
        <v>1293.4000000000001</v>
      </c>
      <c r="X26" s="101">
        <v>-0.3</v>
      </c>
      <c r="Y26" s="101">
        <v>17.600000000000001</v>
      </c>
      <c r="Z26" s="101">
        <v>1228</v>
      </c>
      <c r="AA26" s="101">
        <v>-1.2</v>
      </c>
      <c r="AB26" s="16">
        <v>16.5</v>
      </c>
      <c r="AC26" s="101">
        <v>1153</v>
      </c>
      <c r="AD26" s="16">
        <v>-3.1</v>
      </c>
      <c r="AE26" s="20">
        <v>20</v>
      </c>
      <c r="AF26" s="16">
        <v>15.9</v>
      </c>
      <c r="AG26" s="101">
        <v>1079.5999999999999</v>
      </c>
      <c r="AH26" s="16">
        <v>-1.2</v>
      </c>
      <c r="AI26" s="16"/>
      <c r="AJ26" s="151">
        <v>1056.5</v>
      </c>
      <c r="AK26" s="15"/>
      <c r="AL26" s="101">
        <v>16.7</v>
      </c>
      <c r="AM26" s="101">
        <v>1095.0999999999999</v>
      </c>
      <c r="AN26" s="101">
        <v>-1</v>
      </c>
    </row>
    <row r="27" spans="1:40" x14ac:dyDescent="0.2">
      <c r="A27" s="20">
        <v>21</v>
      </c>
      <c r="B27" s="101">
        <v>16.8</v>
      </c>
      <c r="C27" s="101">
        <v>1204.5</v>
      </c>
      <c r="D27" s="101">
        <v>-0.9</v>
      </c>
      <c r="E27" s="16"/>
      <c r="F27" s="151">
        <v>1220.7</v>
      </c>
      <c r="G27" s="101"/>
      <c r="H27" s="16"/>
      <c r="I27" s="151">
        <v>1243.2</v>
      </c>
      <c r="J27" s="16"/>
      <c r="K27" s="74">
        <v>21</v>
      </c>
      <c r="L27" s="16">
        <v>17.899999999999999</v>
      </c>
      <c r="M27" s="101">
        <v>1270.8</v>
      </c>
      <c r="N27" s="192">
        <v>-1.7</v>
      </c>
      <c r="O27" s="16">
        <v>18</v>
      </c>
      <c r="P27" s="101">
        <v>1280.8</v>
      </c>
      <c r="Q27" s="16">
        <v>-2.2999999999999998</v>
      </c>
      <c r="R27" s="16">
        <v>18.8</v>
      </c>
      <c r="S27" s="101">
        <v>1339</v>
      </c>
      <c r="T27" s="16">
        <v>-3.3</v>
      </c>
      <c r="U27" s="20">
        <v>21</v>
      </c>
      <c r="V27" s="101">
        <v>18.399999999999999</v>
      </c>
      <c r="W27" s="101">
        <v>1293.8</v>
      </c>
      <c r="X27" s="101">
        <v>-0.4</v>
      </c>
      <c r="Y27" s="188"/>
      <c r="Z27" s="151">
        <v>1224.2</v>
      </c>
      <c r="AA27" s="15"/>
      <c r="AB27" s="16">
        <v>16.600000000000001</v>
      </c>
      <c r="AC27" s="101">
        <v>1144</v>
      </c>
      <c r="AD27" s="16">
        <v>-9</v>
      </c>
      <c r="AE27" s="20">
        <v>21</v>
      </c>
      <c r="AF27" s="16">
        <v>15.9</v>
      </c>
      <c r="AG27" s="101">
        <v>1078.2</v>
      </c>
      <c r="AH27" s="16">
        <v>-1.4</v>
      </c>
      <c r="AI27" s="16"/>
      <c r="AJ27" s="151">
        <v>1056.4000000000001</v>
      </c>
      <c r="AK27" s="16"/>
      <c r="AL27" s="101">
        <v>16.7</v>
      </c>
      <c r="AM27" s="101">
        <v>1099.3</v>
      </c>
      <c r="AN27" s="101">
        <v>4.2</v>
      </c>
    </row>
    <row r="28" spans="1:40" x14ac:dyDescent="0.2">
      <c r="A28" s="20">
        <v>22</v>
      </c>
      <c r="B28" s="101">
        <v>16.8</v>
      </c>
      <c r="C28" s="101">
        <v>1206</v>
      </c>
      <c r="D28" s="101">
        <v>1.5</v>
      </c>
      <c r="E28" s="16"/>
      <c r="F28" s="151">
        <v>1221.3</v>
      </c>
      <c r="G28" s="16"/>
      <c r="H28" s="16">
        <v>17.5</v>
      </c>
      <c r="I28" s="101">
        <v>1245.7</v>
      </c>
      <c r="J28" s="16">
        <v>2.6</v>
      </c>
      <c r="K28" s="74">
        <v>22</v>
      </c>
      <c r="L28" s="16">
        <v>17.899999999999999</v>
      </c>
      <c r="M28" s="101">
        <v>1272</v>
      </c>
      <c r="N28" s="192">
        <v>1.2</v>
      </c>
      <c r="O28" s="16"/>
      <c r="P28" s="151">
        <v>1287.7</v>
      </c>
      <c r="Q28" s="16"/>
      <c r="R28" s="101">
        <v>18.899999999999999</v>
      </c>
      <c r="S28" s="101">
        <v>1339.4</v>
      </c>
      <c r="T28" s="101">
        <v>0.4</v>
      </c>
      <c r="U28" s="20">
        <v>22</v>
      </c>
      <c r="V28" s="101">
        <v>18.399999999999999</v>
      </c>
      <c r="W28" s="101">
        <v>1291.4000000000001</v>
      </c>
      <c r="X28" s="101">
        <v>-2.5</v>
      </c>
      <c r="Y28" s="16"/>
      <c r="Z28" s="151">
        <v>1224.8</v>
      </c>
      <c r="AA28" s="16"/>
      <c r="AB28" s="16">
        <v>16.5</v>
      </c>
      <c r="AC28" s="101">
        <v>1137.4000000000001</v>
      </c>
      <c r="AD28" s="16">
        <v>-6.5</v>
      </c>
      <c r="AE28" s="20">
        <v>22</v>
      </c>
      <c r="AF28" s="16">
        <v>15.8</v>
      </c>
      <c r="AG28" s="101">
        <v>1074</v>
      </c>
      <c r="AH28" s="16">
        <v>-4.2</v>
      </c>
      <c r="AI28" s="16">
        <v>15.6</v>
      </c>
      <c r="AJ28" s="101">
        <v>1059.3</v>
      </c>
      <c r="AK28" s="16">
        <v>3</v>
      </c>
      <c r="AL28" s="101">
        <v>16.7</v>
      </c>
      <c r="AM28" s="101">
        <v>1099.5</v>
      </c>
      <c r="AN28" s="101">
        <v>0.2</v>
      </c>
    </row>
    <row r="29" spans="1:40" x14ac:dyDescent="0.2">
      <c r="A29" s="20">
        <v>23</v>
      </c>
      <c r="B29" s="101"/>
      <c r="C29" s="151">
        <v>1205</v>
      </c>
      <c r="D29" s="101"/>
      <c r="E29" s="16"/>
      <c r="F29" s="151">
        <v>1220.7</v>
      </c>
      <c r="G29" s="15"/>
      <c r="H29" s="16">
        <v>17.5</v>
      </c>
      <c r="I29" s="101">
        <v>1246.9000000000001</v>
      </c>
      <c r="J29" s="16">
        <v>1.2</v>
      </c>
      <c r="K29" s="74">
        <v>23</v>
      </c>
      <c r="L29" s="16">
        <v>17.899999999999999</v>
      </c>
      <c r="M29" s="113">
        <v>1273.9000000000001</v>
      </c>
      <c r="N29" s="192">
        <v>1.9</v>
      </c>
      <c r="O29" s="16"/>
      <c r="P29" s="151">
        <v>1289.8</v>
      </c>
      <c r="Q29" s="16"/>
      <c r="R29" s="16">
        <v>18.899999999999999</v>
      </c>
      <c r="S29" s="101">
        <v>1337.7</v>
      </c>
      <c r="T29" s="101">
        <v>-1.7</v>
      </c>
      <c r="U29" s="20">
        <v>23</v>
      </c>
      <c r="V29" s="16">
        <v>18.399999999999999</v>
      </c>
      <c r="W29" s="101">
        <v>1289.5999999999999</v>
      </c>
      <c r="X29" s="16">
        <v>-1.8</v>
      </c>
      <c r="Y29" s="16">
        <v>17.600000000000001</v>
      </c>
      <c r="Z29" s="101">
        <v>1224.8</v>
      </c>
      <c r="AA29" s="15">
        <v>0</v>
      </c>
      <c r="AB29" s="16">
        <v>16.399999999999999</v>
      </c>
      <c r="AC29" s="101">
        <v>1131.9000000000001</v>
      </c>
      <c r="AD29" s="16">
        <v>-5.6</v>
      </c>
      <c r="AE29" s="20">
        <v>23</v>
      </c>
      <c r="AF29" s="16"/>
      <c r="AG29" s="151">
        <v>1068.8</v>
      </c>
      <c r="AH29" s="16"/>
      <c r="AI29" s="16">
        <v>15.6</v>
      </c>
      <c r="AJ29" s="101">
        <v>1058.5</v>
      </c>
      <c r="AK29" s="16">
        <v>-0.9</v>
      </c>
      <c r="AL29" s="101">
        <v>16.8</v>
      </c>
      <c r="AM29" s="101">
        <v>1101.7</v>
      </c>
      <c r="AN29" s="101">
        <v>2.2000000000000002</v>
      </c>
    </row>
    <row r="30" spans="1:40" x14ac:dyDescent="0.2">
      <c r="A30" s="20">
        <v>24</v>
      </c>
      <c r="B30" s="101"/>
      <c r="C30" s="151">
        <v>1207.2</v>
      </c>
      <c r="D30" s="101"/>
      <c r="E30" s="16">
        <v>17</v>
      </c>
      <c r="F30" s="101">
        <v>1222</v>
      </c>
      <c r="G30" s="15">
        <v>1.3</v>
      </c>
      <c r="H30" s="16">
        <v>17.600000000000001</v>
      </c>
      <c r="I30" s="101">
        <v>1248.4000000000001</v>
      </c>
      <c r="J30" s="16">
        <v>1.5</v>
      </c>
      <c r="K30" s="74">
        <v>24</v>
      </c>
      <c r="L30" s="16"/>
      <c r="M30" s="188">
        <v>1274.8</v>
      </c>
      <c r="N30" s="192"/>
      <c r="O30" s="16">
        <v>18.2</v>
      </c>
      <c r="P30" s="101">
        <v>1294.5</v>
      </c>
      <c r="Q30" s="16">
        <v>4.7</v>
      </c>
      <c r="R30" s="16">
        <v>18.899999999999999</v>
      </c>
      <c r="S30" s="101">
        <v>1341.1</v>
      </c>
      <c r="T30" s="16">
        <v>3.4</v>
      </c>
      <c r="U30" s="20">
        <v>24</v>
      </c>
      <c r="V30" s="16"/>
      <c r="W30" s="188">
        <v>1278.9000000000001</v>
      </c>
      <c r="X30" s="16"/>
      <c r="Y30" s="16">
        <v>17.5</v>
      </c>
      <c r="Z30" s="101">
        <v>1222.4000000000001</v>
      </c>
      <c r="AA30" s="15">
        <v>-2.4</v>
      </c>
      <c r="AB30" s="16">
        <v>16.5</v>
      </c>
      <c r="AC30" s="101">
        <v>1132.3</v>
      </c>
      <c r="AD30" s="16">
        <v>0.5</v>
      </c>
      <c r="AE30" s="20">
        <v>24</v>
      </c>
      <c r="AF30" s="16"/>
      <c r="AG30" s="151">
        <v>1067.9000000000001</v>
      </c>
      <c r="AH30" s="16"/>
      <c r="AI30" s="16">
        <v>15.6</v>
      </c>
      <c r="AJ30" s="101">
        <v>1059.9000000000001</v>
      </c>
      <c r="AK30" s="16">
        <v>1.4</v>
      </c>
      <c r="AL30" s="101">
        <v>16.8</v>
      </c>
      <c r="AM30" s="101">
        <v>1104</v>
      </c>
      <c r="AN30" s="101">
        <v>2.2999999999999998</v>
      </c>
    </row>
    <row r="31" spans="1:40" x14ac:dyDescent="0.2">
      <c r="A31" s="20">
        <v>25</v>
      </c>
      <c r="B31" s="101">
        <v>16.8</v>
      </c>
      <c r="C31" s="101">
        <v>1211.5</v>
      </c>
      <c r="D31" s="101">
        <v>4.3</v>
      </c>
      <c r="E31" s="16">
        <v>17</v>
      </c>
      <c r="F31" s="101">
        <v>1223.9000000000001</v>
      </c>
      <c r="G31" s="15">
        <v>1.9</v>
      </c>
      <c r="H31" s="16">
        <v>17.600000000000001</v>
      </c>
      <c r="I31" s="101">
        <v>1249.4000000000001</v>
      </c>
      <c r="J31" s="16">
        <v>1</v>
      </c>
      <c r="K31" s="74">
        <v>25</v>
      </c>
      <c r="L31" s="16"/>
      <c r="M31" s="151">
        <v>1274</v>
      </c>
      <c r="N31" s="192"/>
      <c r="O31" s="16">
        <v>18.2</v>
      </c>
      <c r="P31" s="101">
        <v>1298.7</v>
      </c>
      <c r="Q31" s="16">
        <v>4.2</v>
      </c>
      <c r="R31" s="16">
        <v>18.899999999999999</v>
      </c>
      <c r="S31" s="113">
        <v>1344.5</v>
      </c>
      <c r="T31" s="16">
        <v>3.4</v>
      </c>
      <c r="U31" s="20">
        <v>25</v>
      </c>
      <c r="V31" s="16"/>
      <c r="W31" s="188">
        <v>1279</v>
      </c>
      <c r="X31" s="16"/>
      <c r="Y31" s="16">
        <v>17.399999999999999</v>
      </c>
      <c r="Z31" s="101">
        <v>1216.4000000000001</v>
      </c>
      <c r="AA31" s="15">
        <v>-6</v>
      </c>
      <c r="AB31" s="16"/>
      <c r="AC31" s="101">
        <v>1127.2</v>
      </c>
      <c r="AD31" s="16"/>
      <c r="AE31" s="20">
        <v>25</v>
      </c>
      <c r="AF31" s="15">
        <v>15.7</v>
      </c>
      <c r="AG31" s="101">
        <v>1065.8</v>
      </c>
      <c r="AH31" s="16">
        <v>-2.1</v>
      </c>
      <c r="AI31" s="16">
        <v>15.6</v>
      </c>
      <c r="AJ31" s="101">
        <v>1062.2</v>
      </c>
      <c r="AK31" s="16">
        <v>2.2999999999999998</v>
      </c>
      <c r="AL31" s="101"/>
      <c r="AM31" s="151">
        <v>1101.7</v>
      </c>
      <c r="AN31" s="101"/>
    </row>
    <row r="32" spans="1:40" x14ac:dyDescent="0.2">
      <c r="A32" s="20">
        <v>26</v>
      </c>
      <c r="B32" s="101">
        <v>16.899999999999999</v>
      </c>
      <c r="C32" s="101">
        <v>1213.5</v>
      </c>
      <c r="D32" s="101">
        <v>2</v>
      </c>
      <c r="E32" s="16">
        <v>17</v>
      </c>
      <c r="F32" s="155">
        <v>1222.2</v>
      </c>
      <c r="G32" s="50">
        <v>-1.7</v>
      </c>
      <c r="H32" s="16">
        <v>17.600000000000001</v>
      </c>
      <c r="I32" s="101">
        <v>1250.5</v>
      </c>
      <c r="J32" s="16">
        <v>1.1000000000000001</v>
      </c>
      <c r="K32" s="74">
        <v>26</v>
      </c>
      <c r="L32" s="16">
        <v>18</v>
      </c>
      <c r="M32" s="101">
        <v>1278</v>
      </c>
      <c r="N32" s="192">
        <v>4</v>
      </c>
      <c r="O32" s="16">
        <v>18.2</v>
      </c>
      <c r="P32" s="101">
        <v>1295.8</v>
      </c>
      <c r="Q32" s="16">
        <v>-2.8</v>
      </c>
      <c r="R32" s="16"/>
      <c r="S32" s="188">
        <v>1346.9</v>
      </c>
      <c r="T32" s="16"/>
      <c r="U32" s="20">
        <v>26</v>
      </c>
      <c r="V32" s="16">
        <v>18.2</v>
      </c>
      <c r="W32" s="256">
        <v>1278.8</v>
      </c>
      <c r="X32" s="65">
        <v>-0.2</v>
      </c>
      <c r="Y32" s="15">
        <v>17.5</v>
      </c>
      <c r="Z32" s="220">
        <v>1218.0999999999999</v>
      </c>
      <c r="AA32" s="16">
        <v>1.7</v>
      </c>
      <c r="AB32" s="16"/>
      <c r="AC32" s="188">
        <v>1126.0999999999999</v>
      </c>
      <c r="AD32" s="16"/>
      <c r="AE32" s="20">
        <v>26</v>
      </c>
      <c r="AF32" s="15">
        <v>15.7</v>
      </c>
      <c r="AG32" s="101">
        <v>1068.4000000000001</v>
      </c>
      <c r="AH32" s="16">
        <v>2.6</v>
      </c>
      <c r="AI32" s="16">
        <v>15.7</v>
      </c>
      <c r="AJ32" s="113">
        <v>1067.0999999999999</v>
      </c>
      <c r="AK32" s="154">
        <v>4.9000000000000004</v>
      </c>
      <c r="AL32" s="101"/>
      <c r="AM32" s="151">
        <v>1108.4000000000001</v>
      </c>
      <c r="AN32" s="101"/>
    </row>
    <row r="33" spans="1:40" x14ac:dyDescent="0.2">
      <c r="A33" s="20">
        <v>27</v>
      </c>
      <c r="B33" s="101">
        <v>16.899999999999999</v>
      </c>
      <c r="C33" s="113">
        <v>1212.4000000000001</v>
      </c>
      <c r="D33" s="101">
        <v>-1.2</v>
      </c>
      <c r="E33" s="16"/>
      <c r="F33" s="151">
        <v>1217.9000000000001</v>
      </c>
      <c r="G33" s="16"/>
      <c r="H33" s="16"/>
      <c r="I33" s="151">
        <v>1252.4000000000001</v>
      </c>
      <c r="J33" s="16"/>
      <c r="K33" s="74">
        <v>27</v>
      </c>
      <c r="L33" s="16">
        <v>18.100000000000001</v>
      </c>
      <c r="M33" s="101">
        <v>1283.0999999999999</v>
      </c>
      <c r="N33" s="192">
        <v>5.0999999999999996</v>
      </c>
      <c r="O33" s="16">
        <v>18.3</v>
      </c>
      <c r="P33" s="101">
        <v>1302.0999999999999</v>
      </c>
      <c r="Q33" s="16">
        <v>6.2</v>
      </c>
      <c r="R33" s="16"/>
      <c r="S33" s="151">
        <v>1347.6</v>
      </c>
      <c r="T33" s="16"/>
      <c r="U33" s="20">
        <v>27</v>
      </c>
      <c r="V33" s="16">
        <v>18.100000000000001</v>
      </c>
      <c r="W33" s="101">
        <v>1271.3</v>
      </c>
      <c r="X33" s="16">
        <v>-7.5</v>
      </c>
      <c r="Y33" s="16">
        <v>17.399999999999999</v>
      </c>
      <c r="Z33" s="220">
        <v>1212</v>
      </c>
      <c r="AA33" s="15">
        <v>-6.1</v>
      </c>
      <c r="AB33" s="16">
        <v>16.399999999999999</v>
      </c>
      <c r="AC33" s="188">
        <v>1125.5999999999999</v>
      </c>
      <c r="AD33" s="16">
        <v>0.5</v>
      </c>
      <c r="AE33" s="20">
        <v>27</v>
      </c>
      <c r="AF33" s="16">
        <v>15.7</v>
      </c>
      <c r="AG33" s="101">
        <v>1066.9000000000001</v>
      </c>
      <c r="AH33" s="16">
        <v>-1.5</v>
      </c>
      <c r="AI33" s="15"/>
      <c r="AJ33" s="151">
        <v>1064.7</v>
      </c>
      <c r="AK33" s="50"/>
      <c r="AL33" s="101">
        <v>16.8</v>
      </c>
      <c r="AM33" s="101">
        <v>1105</v>
      </c>
      <c r="AN33" s="101">
        <v>-3.4</v>
      </c>
    </row>
    <row r="34" spans="1:40" x14ac:dyDescent="0.2">
      <c r="A34" s="20">
        <v>28</v>
      </c>
      <c r="B34" s="101">
        <v>16.8</v>
      </c>
      <c r="C34" s="113">
        <v>1210</v>
      </c>
      <c r="D34" s="101">
        <v>-2.4</v>
      </c>
      <c r="E34" s="16"/>
      <c r="F34" s="151">
        <v>1218.5</v>
      </c>
      <c r="G34" s="16"/>
      <c r="H34" s="16"/>
      <c r="I34" s="151">
        <v>1253.8</v>
      </c>
      <c r="J34" s="16"/>
      <c r="K34" s="74">
        <v>28</v>
      </c>
      <c r="L34" s="16">
        <v>18</v>
      </c>
      <c r="M34" s="101">
        <v>1282.3</v>
      </c>
      <c r="N34" s="192">
        <v>-0.8</v>
      </c>
      <c r="O34" s="16">
        <v>18.2</v>
      </c>
      <c r="P34" s="101">
        <v>1300.4000000000001</v>
      </c>
      <c r="Q34" s="16">
        <v>-1.7</v>
      </c>
      <c r="R34" s="16">
        <v>19</v>
      </c>
      <c r="S34" s="101">
        <v>1351</v>
      </c>
      <c r="T34" s="16">
        <v>3.4</v>
      </c>
      <c r="U34" s="20">
        <v>28</v>
      </c>
      <c r="V34" s="16">
        <v>18</v>
      </c>
      <c r="W34" s="101">
        <v>1265.2</v>
      </c>
      <c r="X34" s="16">
        <v>-6</v>
      </c>
      <c r="Y34" s="16"/>
      <c r="Z34" s="151">
        <v>1207.4000000000001</v>
      </c>
      <c r="AA34" s="16"/>
      <c r="AB34" s="16">
        <v>16.3</v>
      </c>
      <c r="AC34" s="101">
        <v>1125</v>
      </c>
      <c r="AD34" s="16">
        <v>-0.6</v>
      </c>
      <c r="AE34" s="20">
        <v>28</v>
      </c>
      <c r="AF34" s="16">
        <v>15.7</v>
      </c>
      <c r="AG34" s="101">
        <v>1064.9000000000001</v>
      </c>
      <c r="AH34" s="16">
        <v>-2</v>
      </c>
      <c r="AI34" s="16"/>
      <c r="AJ34" s="151">
        <v>1062.4000000000001</v>
      </c>
      <c r="AK34" s="50"/>
      <c r="AL34" s="101">
        <v>16.899999999999999</v>
      </c>
      <c r="AM34" s="101">
        <v>1109.9000000000001</v>
      </c>
      <c r="AN34" s="101">
        <v>4.9000000000000004</v>
      </c>
    </row>
    <row r="35" spans="1:40" x14ac:dyDescent="0.2">
      <c r="A35" s="20">
        <v>29</v>
      </c>
      <c r="B35" s="101">
        <v>16.8</v>
      </c>
      <c r="C35" s="113">
        <v>1211.8</v>
      </c>
      <c r="D35" s="101">
        <v>1.9</v>
      </c>
      <c r="E35" s="16"/>
      <c r="F35" s="16"/>
      <c r="G35" s="16"/>
      <c r="H35" s="16">
        <v>17.600000000000001</v>
      </c>
      <c r="I35" s="101">
        <v>1254.3</v>
      </c>
      <c r="J35" s="16">
        <v>0.5</v>
      </c>
      <c r="K35" s="74">
        <v>29</v>
      </c>
      <c r="L35" s="101">
        <v>18</v>
      </c>
      <c r="M35" s="101">
        <v>1282.4000000000001</v>
      </c>
      <c r="N35" s="192">
        <v>0.1</v>
      </c>
      <c r="O35" s="16"/>
      <c r="P35" s="188">
        <v>1296.5</v>
      </c>
      <c r="Q35" s="16"/>
      <c r="R35" s="16">
        <v>19</v>
      </c>
      <c r="S35" s="101">
        <v>1350.2</v>
      </c>
      <c r="T35" s="16">
        <v>-0.8</v>
      </c>
      <c r="U35" s="20">
        <v>29</v>
      </c>
      <c r="V35" s="16">
        <v>17.899999999999999</v>
      </c>
      <c r="W35" s="101">
        <v>1259.7</v>
      </c>
      <c r="X35" s="16">
        <v>-5.5</v>
      </c>
      <c r="Y35" s="16"/>
      <c r="Z35" s="151">
        <v>1205.0999999999999</v>
      </c>
      <c r="AA35" s="16"/>
      <c r="AB35" s="16">
        <v>16.2</v>
      </c>
      <c r="AC35" s="101">
        <v>1112.8</v>
      </c>
      <c r="AD35" s="16">
        <v>-12.2</v>
      </c>
      <c r="AE35" s="20">
        <v>29</v>
      </c>
      <c r="AF35" s="16">
        <v>15.6</v>
      </c>
      <c r="AG35" s="101">
        <v>1062.5999999999999</v>
      </c>
      <c r="AH35" s="16">
        <v>-2.2999999999999998</v>
      </c>
      <c r="AI35" s="16">
        <v>15.7</v>
      </c>
      <c r="AJ35" s="101">
        <v>1066.2</v>
      </c>
      <c r="AK35" s="16">
        <v>3.8</v>
      </c>
      <c r="AL35" s="101">
        <v>16.8</v>
      </c>
      <c r="AM35" s="101">
        <v>1106.5</v>
      </c>
      <c r="AN35" s="101">
        <v>-3.4</v>
      </c>
    </row>
    <row r="36" spans="1:40" x14ac:dyDescent="0.2">
      <c r="A36" s="20">
        <v>30</v>
      </c>
      <c r="B36" s="101"/>
      <c r="C36" s="188">
        <v>1204.2</v>
      </c>
      <c r="D36" s="101"/>
      <c r="E36" s="16"/>
      <c r="F36" s="151"/>
      <c r="G36" s="16"/>
      <c r="H36" s="16">
        <v>17.600000000000001</v>
      </c>
      <c r="I36" s="101">
        <v>1255.0999999999999</v>
      </c>
      <c r="J36" s="16">
        <v>0.8</v>
      </c>
      <c r="K36" s="74">
        <v>30</v>
      </c>
      <c r="L36" s="101">
        <v>18</v>
      </c>
      <c r="M36" s="101">
        <v>1279.9000000000001</v>
      </c>
      <c r="N36" s="192">
        <v>-2.5</v>
      </c>
      <c r="O36" s="16"/>
      <c r="P36" s="188">
        <v>1295.5999999999999</v>
      </c>
      <c r="Q36" s="16"/>
      <c r="R36" s="16">
        <v>19.100000000000001</v>
      </c>
      <c r="S36" s="101">
        <v>1353.1</v>
      </c>
      <c r="T36" s="16">
        <v>2.8</v>
      </c>
      <c r="U36" s="20">
        <v>30</v>
      </c>
      <c r="V36" s="16">
        <v>18</v>
      </c>
      <c r="W36" s="101">
        <v>1263</v>
      </c>
      <c r="X36" s="16">
        <v>3.3</v>
      </c>
      <c r="Y36" s="16">
        <v>17.399999999999999</v>
      </c>
      <c r="Z36" s="101">
        <v>1212.7</v>
      </c>
      <c r="AA36" s="15">
        <v>7.6</v>
      </c>
      <c r="AB36" s="16">
        <v>16.3</v>
      </c>
      <c r="AC36" s="101">
        <v>1119</v>
      </c>
      <c r="AD36" s="16">
        <v>6.2</v>
      </c>
      <c r="AE36" s="20">
        <v>30</v>
      </c>
      <c r="AF36" s="16"/>
      <c r="AG36" s="151">
        <v>1060</v>
      </c>
      <c r="AH36" s="16"/>
      <c r="AI36" s="16">
        <v>16</v>
      </c>
      <c r="AJ36" s="101">
        <v>1071</v>
      </c>
      <c r="AK36" s="16">
        <v>4.8</v>
      </c>
      <c r="AL36" s="101">
        <v>16.899999999999999</v>
      </c>
      <c r="AM36" s="101">
        <v>1110.0999999999999</v>
      </c>
      <c r="AN36" s="101">
        <v>3.6</v>
      </c>
    </row>
    <row r="37" spans="1:40" x14ac:dyDescent="0.2">
      <c r="A37" s="20">
        <v>31</v>
      </c>
      <c r="B37" s="101"/>
      <c r="C37" s="188">
        <v>1213.7</v>
      </c>
      <c r="D37" s="101"/>
      <c r="E37" s="16"/>
      <c r="F37" s="151"/>
      <c r="G37" s="16"/>
      <c r="H37" s="16">
        <v>17.7</v>
      </c>
      <c r="I37" s="101">
        <v>1256.0999999999999</v>
      </c>
      <c r="J37" s="16">
        <v>1</v>
      </c>
      <c r="K37" s="74">
        <v>31</v>
      </c>
      <c r="L37" s="15"/>
      <c r="M37" s="101"/>
      <c r="N37" s="192"/>
      <c r="O37" s="16">
        <v>18.3</v>
      </c>
      <c r="P37" s="101">
        <v>1301.7</v>
      </c>
      <c r="Q37" s="16">
        <v>6.1</v>
      </c>
      <c r="R37" s="78"/>
      <c r="S37" s="101"/>
      <c r="T37" s="78"/>
      <c r="U37" s="20">
        <v>31</v>
      </c>
      <c r="V37" s="16"/>
      <c r="W37" s="151">
        <v>1254.9000000000001</v>
      </c>
      <c r="X37" s="16"/>
      <c r="Y37" s="16">
        <v>17.3</v>
      </c>
      <c r="Z37" s="101">
        <v>1208.5999999999999</v>
      </c>
      <c r="AA37" s="15">
        <v>-4.5999999999999996</v>
      </c>
      <c r="AB37" s="16"/>
      <c r="AC37" s="101"/>
      <c r="AD37" s="16"/>
      <c r="AE37" s="20">
        <v>31</v>
      </c>
      <c r="AF37" s="16"/>
      <c r="AG37" s="151">
        <v>1061.5999999999999</v>
      </c>
      <c r="AH37" s="16"/>
      <c r="AI37" s="16"/>
      <c r="AJ37" s="101"/>
      <c r="AK37" s="16"/>
      <c r="AL37" s="101">
        <v>16.899999999999999</v>
      </c>
      <c r="AM37" s="101">
        <v>1110.3</v>
      </c>
      <c r="AN37" s="101">
        <v>0.2</v>
      </c>
    </row>
    <row r="38" spans="1:40" x14ac:dyDescent="0.2">
      <c r="B38" s="337">
        <f>AVERAGE(B7:B37)</f>
        <v>16.766666666666673</v>
      </c>
      <c r="C38" s="62">
        <f>SUM(C7:C37)</f>
        <v>37118.699999999997</v>
      </c>
      <c r="E38" s="337">
        <f>AVERAGE(E7:E35)</f>
        <v>16.942105263157895</v>
      </c>
      <c r="F38" s="62">
        <f>SUM(F7:F37)</f>
        <v>34126.300000000003</v>
      </c>
      <c r="H38" s="337">
        <f>AVERAGE(H7:H37)</f>
        <v>17.259090909090915</v>
      </c>
      <c r="I38" s="62">
        <f>SUM(I7:I37)</f>
        <v>38260.100000000013</v>
      </c>
      <c r="L38" s="249">
        <f>AVERAGE(L7:L37)</f>
        <v>17.90909090909091</v>
      </c>
      <c r="M38" s="53">
        <f>SUM(M7:M37)</f>
        <v>38175.700000000004</v>
      </c>
      <c r="O38" s="249">
        <f>AVERAGE(O7:O37)</f>
        <v>18.073684210526313</v>
      </c>
      <c r="P38" s="62">
        <f>SUM(P7:P37)</f>
        <v>39832.999999999993</v>
      </c>
      <c r="R38" s="249">
        <f>AVERAGE(R7:R37)</f>
        <v>18.733333333333331</v>
      </c>
      <c r="S38" s="53">
        <f>SUM(S7:S37)</f>
        <v>40028.699999999997</v>
      </c>
      <c r="V38" s="249">
        <f>AVERAGE(V7:V37)</f>
        <v>18.377272727272725</v>
      </c>
      <c r="W38" s="62">
        <f>SUM(W7:W37)</f>
        <v>40228.600000000006</v>
      </c>
      <c r="Y38" s="249">
        <f>AVERAGE(Y7:Y37)</f>
        <v>17.640909090909091</v>
      </c>
      <c r="Z38" s="62">
        <f>SUM(Z7:Z37)</f>
        <v>38237</v>
      </c>
      <c r="AB38" s="249">
        <f>AVERAGE(AB7:AB37)</f>
        <v>16.795454545454547</v>
      </c>
      <c r="AC38" s="62">
        <f>SUM(AC7:AC37)</f>
        <v>35002.300000000003</v>
      </c>
      <c r="AF38" s="249">
        <f>AVERAGE(AF7:AF37)</f>
        <v>15.870000000000001</v>
      </c>
      <c r="AG38" s="62">
        <f>SUM(AG7:AG37)</f>
        <v>33632.199999999997</v>
      </c>
      <c r="AI38" s="249">
        <f>AVERAGE(AI7:AI37)</f>
        <v>15.654999999999996</v>
      </c>
      <c r="AJ38" s="62">
        <f>SUM(AJ7:AJ37)</f>
        <v>31805</v>
      </c>
      <c r="AM38" s="62">
        <f>SUM(AM7:AM37)</f>
        <v>33912.800000000003</v>
      </c>
    </row>
    <row r="39" spans="1:40" x14ac:dyDescent="0.2">
      <c r="C39" s="245"/>
      <c r="F39" s="62">
        <f>C38+F38</f>
        <v>71245</v>
      </c>
      <c r="I39" s="62">
        <f>F39+I38</f>
        <v>109505.1</v>
      </c>
      <c r="M39" s="53">
        <f>I39+M38</f>
        <v>147680.80000000002</v>
      </c>
      <c r="P39" s="62">
        <f>M39+P38</f>
        <v>187513.80000000002</v>
      </c>
      <c r="S39" s="62">
        <f>S38+P39</f>
        <v>227542.5</v>
      </c>
      <c r="W39" s="62">
        <f>S39+W38</f>
        <v>267771.09999999998</v>
      </c>
      <c r="Z39" s="62">
        <f>W39+Z38</f>
        <v>306008.09999999998</v>
      </c>
      <c r="AC39" s="62">
        <f>Z39+AC38</f>
        <v>341010.39999999997</v>
      </c>
      <c r="AG39" s="62">
        <f>AC39+AG38</f>
        <v>374642.6</v>
      </c>
      <c r="AJ39" s="62">
        <f>AG39+AJ38</f>
        <v>406447.6</v>
      </c>
      <c r="AM39" s="62">
        <f>AJ39+AM38</f>
        <v>440360.39999999997</v>
      </c>
    </row>
    <row r="40" spans="1:40" x14ac:dyDescent="0.2">
      <c r="C40" s="245">
        <f>SUM(C7:C34)</f>
        <v>33489</v>
      </c>
      <c r="F40" s="245">
        <f>SUM(F7:F31)+C38</f>
        <v>67586.399999999994</v>
      </c>
      <c r="I40" s="245">
        <f>SUM(I7:I33)+F39</f>
        <v>104485.80000000002</v>
      </c>
      <c r="M40" s="331">
        <f>SUM(M7:M18)+I39</f>
        <v>124717.6</v>
      </c>
      <c r="P40" s="245">
        <f>SUM(P7:P12)+M39</f>
        <v>155341.70000000001</v>
      </c>
      <c r="S40" s="245">
        <f>SUM(S7:S36)+P39</f>
        <v>227542.5</v>
      </c>
      <c r="U40" s="62">
        <f>SUM(S7:S31)+36</f>
        <v>33315.9</v>
      </c>
      <c r="W40" s="245">
        <f>SUM(W7:W37)+S39</f>
        <v>267771.09999999998</v>
      </c>
      <c r="Z40" s="245" t="s">
        <v>66</v>
      </c>
      <c r="AC40" s="245">
        <f>SUM(AC7:AC30)+Z39</f>
        <v>334274.69999999995</v>
      </c>
      <c r="AG40" s="245">
        <f>SUM(AG7:AG35)+AC39</f>
        <v>372520.99999999994</v>
      </c>
      <c r="AJ40" s="245">
        <f>SUM(AJ7:AJ32)+AG39</f>
        <v>402183.3</v>
      </c>
      <c r="AM40" s="245">
        <f>SUM(AM7:AM30)+AJ39</f>
        <v>432608.5</v>
      </c>
    </row>
    <row r="41" spans="1:40" x14ac:dyDescent="0.2">
      <c r="M41" s="53"/>
      <c r="P41" s="62">
        <f>P40-P24-P23-P22</f>
        <v>151493</v>
      </c>
      <c r="W41" s="62">
        <f>W40+Z7+Z8</f>
        <v>270297.2</v>
      </c>
      <c r="AG41" s="245"/>
    </row>
    <row r="42" spans="1:40" x14ac:dyDescent="0.2">
      <c r="C42" s="62">
        <f>C38+F7</f>
        <v>38329.699999999997</v>
      </c>
      <c r="F42" s="62">
        <f>SUM(C7:C37)+F38</f>
        <v>71245</v>
      </c>
      <c r="I42" s="62">
        <f>SUM(I7:I9)+F39</f>
        <v>74905.899999999994</v>
      </c>
      <c r="M42" s="53"/>
      <c r="T42" s="62"/>
      <c r="AG42" s="62"/>
    </row>
    <row r="43" spans="1:40" x14ac:dyDescent="0.2">
      <c r="F43" s="62">
        <f>F39+I7</f>
        <v>72463.7</v>
      </c>
      <c r="M43" s="53">
        <f>C38+F38+I38</f>
        <v>109505.1</v>
      </c>
      <c r="P43" s="62">
        <f>C38+F38+I38+M38+P38+S7+S8</f>
        <v>190128.10000000003</v>
      </c>
      <c r="S43" s="246">
        <f>SUM(S7:S15)+P39</f>
        <v>199341.50000000003</v>
      </c>
      <c r="T43" s="62"/>
      <c r="AK43" s="62">
        <f>AG37+AJ7+AJ8</f>
        <v>3192.5</v>
      </c>
    </row>
    <row r="44" spans="1:40" x14ac:dyDescent="0.2">
      <c r="M44" s="53"/>
      <c r="P44" s="62"/>
      <c r="S44" s="62"/>
      <c r="T44" s="62"/>
    </row>
    <row r="46" spans="1:40" x14ac:dyDescent="0.2">
      <c r="C46" t="s">
        <v>216</v>
      </c>
    </row>
  </sheetData>
  <mergeCells count="20">
    <mergeCell ref="A1:I1"/>
    <mergeCell ref="A3:A6"/>
    <mergeCell ref="B3:D3"/>
    <mergeCell ref="E3:G3"/>
    <mergeCell ref="H3:J3"/>
    <mergeCell ref="K3:K6"/>
    <mergeCell ref="AF3:AH3"/>
    <mergeCell ref="AI3:AK3"/>
    <mergeCell ref="AL3:AN3"/>
    <mergeCell ref="K1:S1"/>
    <mergeCell ref="U1:AC1"/>
    <mergeCell ref="AE1:AM1"/>
    <mergeCell ref="L3:N3"/>
    <mergeCell ref="O3:Q3"/>
    <mergeCell ref="R3:T3"/>
    <mergeCell ref="U3:U6"/>
    <mergeCell ref="V3:X3"/>
    <mergeCell ref="Y3:AA3"/>
    <mergeCell ref="AB3:AD3"/>
    <mergeCell ref="AE3:AE6"/>
  </mergeCells>
  <pageMargins left="0.7" right="0.7" top="0.75" bottom="0.75" header="0.3" footer="0.3"/>
  <legacy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46"/>
  <sheetViews>
    <sheetView topLeftCell="T1" zoomScale="90" zoomScaleNormal="90" workbookViewId="0">
      <selection activeCell="AC31" sqref="AC31:AC32"/>
    </sheetView>
  </sheetViews>
  <sheetFormatPr defaultRowHeight="12.75" x14ac:dyDescent="0.2"/>
  <cols>
    <col min="5" max="5" width="9.140625" style="17"/>
    <col min="13" max="13" width="9.140625" style="17"/>
  </cols>
  <sheetData>
    <row r="1" spans="1:40" ht="15.75" x14ac:dyDescent="0.25">
      <c r="A1" s="533" t="s">
        <v>212</v>
      </c>
      <c r="B1" s="534"/>
      <c r="C1" s="534"/>
      <c r="D1" s="534"/>
      <c r="E1" s="534"/>
      <c r="F1" s="534"/>
      <c r="G1" s="534"/>
      <c r="H1" s="534"/>
      <c r="I1" s="534"/>
      <c r="J1" s="18"/>
      <c r="K1" s="533" t="s">
        <v>213</v>
      </c>
      <c r="L1" s="534"/>
      <c r="M1" s="534"/>
      <c r="N1" s="534"/>
      <c r="O1" s="534"/>
      <c r="P1" s="534"/>
      <c r="Q1" s="534"/>
      <c r="R1" s="534"/>
      <c r="S1" s="534"/>
      <c r="U1" s="533" t="s">
        <v>214</v>
      </c>
      <c r="V1" s="534"/>
      <c r="W1" s="534"/>
      <c r="X1" s="534"/>
      <c r="Y1" s="534"/>
      <c r="Z1" s="534"/>
      <c r="AA1" s="534"/>
      <c r="AB1" s="534"/>
      <c r="AC1" s="534"/>
      <c r="AE1" s="533" t="s">
        <v>215</v>
      </c>
      <c r="AF1" s="534"/>
      <c r="AG1" s="534"/>
      <c r="AH1" s="534"/>
      <c r="AI1" s="534"/>
      <c r="AJ1" s="534"/>
      <c r="AK1" s="534"/>
      <c r="AL1" s="534"/>
      <c r="AM1" s="534"/>
    </row>
    <row r="2" spans="1:40" ht="15" x14ac:dyDescent="0.2">
      <c r="A2" s="1"/>
      <c r="B2" s="1"/>
      <c r="C2" s="1"/>
      <c r="D2" s="1"/>
      <c r="E2" s="330"/>
      <c r="F2" s="1"/>
      <c r="G2" s="1"/>
      <c r="H2" s="1"/>
      <c r="I2" s="1"/>
      <c r="J2" s="1"/>
      <c r="K2" s="73"/>
      <c r="L2" s="1"/>
      <c r="M2" s="330"/>
      <c r="N2" s="1"/>
    </row>
    <row r="3" spans="1:40" ht="15" x14ac:dyDescent="0.2">
      <c r="A3" s="525" t="s">
        <v>48</v>
      </c>
      <c r="B3" s="535" t="s">
        <v>55</v>
      </c>
      <c r="C3" s="536"/>
      <c r="D3" s="537"/>
      <c r="E3" s="535" t="s">
        <v>56</v>
      </c>
      <c r="F3" s="538"/>
      <c r="G3" s="539"/>
      <c r="H3" s="535" t="s">
        <v>57</v>
      </c>
      <c r="I3" s="538"/>
      <c r="J3" s="539"/>
      <c r="K3" s="540" t="s">
        <v>48</v>
      </c>
      <c r="L3" s="528" t="s">
        <v>58</v>
      </c>
      <c r="M3" s="529"/>
      <c r="N3" s="530"/>
      <c r="O3" s="528" t="s">
        <v>59</v>
      </c>
      <c r="P3" s="531"/>
      <c r="Q3" s="532"/>
      <c r="R3" s="528" t="s">
        <v>60</v>
      </c>
      <c r="S3" s="531"/>
      <c r="T3" s="532"/>
      <c r="U3" s="525" t="s">
        <v>48</v>
      </c>
      <c r="V3" s="528" t="s">
        <v>61</v>
      </c>
      <c r="W3" s="529"/>
      <c r="X3" s="530"/>
      <c r="Y3" s="528" t="s">
        <v>62</v>
      </c>
      <c r="Z3" s="531"/>
      <c r="AA3" s="532"/>
      <c r="AB3" s="528" t="s">
        <v>53</v>
      </c>
      <c r="AC3" s="531"/>
      <c r="AD3" s="532"/>
      <c r="AE3" s="525" t="s">
        <v>48</v>
      </c>
      <c r="AF3" s="535" t="s">
        <v>45</v>
      </c>
      <c r="AG3" s="538"/>
      <c r="AH3" s="539"/>
      <c r="AI3" s="535" t="s">
        <v>46</v>
      </c>
      <c r="AJ3" s="538"/>
      <c r="AK3" s="539"/>
      <c r="AL3" s="535" t="s">
        <v>47</v>
      </c>
      <c r="AM3" s="538"/>
      <c r="AN3" s="539"/>
    </row>
    <row r="4" spans="1:40" ht="15" x14ac:dyDescent="0.2">
      <c r="A4" s="526"/>
      <c r="B4" s="2" t="s">
        <v>49</v>
      </c>
      <c r="C4" s="3" t="s">
        <v>0</v>
      </c>
      <c r="D4" s="4" t="s">
        <v>54</v>
      </c>
      <c r="E4" s="332" t="s">
        <v>49</v>
      </c>
      <c r="F4" s="3" t="s">
        <v>0</v>
      </c>
      <c r="G4" s="4" t="s">
        <v>54</v>
      </c>
      <c r="H4" s="2" t="s">
        <v>50</v>
      </c>
      <c r="I4" s="3" t="s">
        <v>0</v>
      </c>
      <c r="J4" s="4" t="s">
        <v>54</v>
      </c>
      <c r="K4" s="541"/>
      <c r="L4" s="12" t="s">
        <v>50</v>
      </c>
      <c r="M4" s="5" t="s">
        <v>0</v>
      </c>
      <c r="N4" s="13" t="s">
        <v>54</v>
      </c>
      <c r="O4" s="2" t="s">
        <v>50</v>
      </c>
      <c r="P4" s="3" t="s">
        <v>0</v>
      </c>
      <c r="Q4" s="4" t="s">
        <v>54</v>
      </c>
      <c r="R4" s="12" t="s">
        <v>50</v>
      </c>
      <c r="S4" s="5" t="s">
        <v>0</v>
      </c>
      <c r="T4" s="13" t="s">
        <v>54</v>
      </c>
      <c r="U4" s="526"/>
      <c r="V4" s="12" t="s">
        <v>50</v>
      </c>
      <c r="W4" s="5" t="s">
        <v>0</v>
      </c>
      <c r="X4" s="13" t="s">
        <v>54</v>
      </c>
      <c r="Y4" s="12" t="s">
        <v>50</v>
      </c>
      <c r="Z4" s="5" t="s">
        <v>0</v>
      </c>
      <c r="AA4" s="13" t="s">
        <v>54</v>
      </c>
      <c r="AB4" s="12" t="s">
        <v>50</v>
      </c>
      <c r="AC4" s="5" t="s">
        <v>0</v>
      </c>
      <c r="AD4" s="13" t="s">
        <v>54</v>
      </c>
      <c r="AE4" s="526"/>
      <c r="AF4" s="2" t="s">
        <v>49</v>
      </c>
      <c r="AG4" s="3" t="s">
        <v>0</v>
      </c>
      <c r="AH4" s="4" t="s">
        <v>54</v>
      </c>
      <c r="AI4" s="2" t="s">
        <v>49</v>
      </c>
      <c r="AJ4" s="3" t="s">
        <v>0</v>
      </c>
      <c r="AK4" s="4" t="s">
        <v>54</v>
      </c>
      <c r="AL4" s="2" t="s">
        <v>49</v>
      </c>
      <c r="AM4" s="3" t="s">
        <v>0</v>
      </c>
      <c r="AN4" s="4" t="s">
        <v>54</v>
      </c>
    </row>
    <row r="5" spans="1:40" ht="15" x14ac:dyDescent="0.2">
      <c r="A5" s="526"/>
      <c r="B5" s="5" t="s">
        <v>52</v>
      </c>
      <c r="C5" s="6" t="s">
        <v>3</v>
      </c>
      <c r="D5" s="7" t="s">
        <v>3</v>
      </c>
      <c r="E5" s="5" t="s">
        <v>52</v>
      </c>
      <c r="F5" s="6" t="s">
        <v>3</v>
      </c>
      <c r="G5" s="7" t="s">
        <v>3</v>
      </c>
      <c r="H5" s="5" t="s">
        <v>51</v>
      </c>
      <c r="I5" s="6" t="s">
        <v>3</v>
      </c>
      <c r="J5" s="7" t="s">
        <v>3</v>
      </c>
      <c r="K5" s="541"/>
      <c r="L5" s="5" t="s">
        <v>51</v>
      </c>
      <c r="M5" s="6" t="s">
        <v>3</v>
      </c>
      <c r="N5" s="7" t="s">
        <v>3</v>
      </c>
      <c r="O5" s="5" t="s">
        <v>51</v>
      </c>
      <c r="P5" s="6" t="s">
        <v>3</v>
      </c>
      <c r="Q5" s="7" t="s">
        <v>3</v>
      </c>
      <c r="R5" s="5" t="s">
        <v>51</v>
      </c>
      <c r="S5" s="6" t="s">
        <v>3</v>
      </c>
      <c r="T5" s="7" t="s">
        <v>3</v>
      </c>
      <c r="U5" s="526"/>
      <c r="V5" s="5" t="s">
        <v>51</v>
      </c>
      <c r="W5" s="6" t="s">
        <v>3</v>
      </c>
      <c r="X5" s="7" t="s">
        <v>3</v>
      </c>
      <c r="Y5" s="5" t="s">
        <v>51</v>
      </c>
      <c r="Z5" s="6" t="s">
        <v>3</v>
      </c>
      <c r="AA5" s="7" t="s">
        <v>3</v>
      </c>
      <c r="AB5" s="5" t="s">
        <v>51</v>
      </c>
      <c r="AC5" s="6" t="s">
        <v>3</v>
      </c>
      <c r="AD5" s="7" t="s">
        <v>3</v>
      </c>
      <c r="AE5" s="526"/>
      <c r="AF5" s="5" t="s">
        <v>52</v>
      </c>
      <c r="AG5" s="6" t="s">
        <v>3</v>
      </c>
      <c r="AH5" s="7" t="s">
        <v>3</v>
      </c>
      <c r="AI5" s="5" t="s">
        <v>52</v>
      </c>
      <c r="AJ5" s="6" t="s">
        <v>3</v>
      </c>
      <c r="AK5" s="7" t="s">
        <v>3</v>
      </c>
      <c r="AL5" s="5" t="s">
        <v>52</v>
      </c>
      <c r="AM5" s="6" t="s">
        <v>3</v>
      </c>
      <c r="AN5" s="7" t="s">
        <v>3</v>
      </c>
    </row>
    <row r="6" spans="1:40" ht="15" x14ac:dyDescent="0.2">
      <c r="A6" s="527"/>
      <c r="B6" s="8" t="s">
        <v>9</v>
      </c>
      <c r="C6" s="9" t="s">
        <v>6</v>
      </c>
      <c r="D6" s="10" t="s">
        <v>6</v>
      </c>
      <c r="E6" s="8" t="s">
        <v>9</v>
      </c>
      <c r="F6" s="9" t="s">
        <v>6</v>
      </c>
      <c r="G6" s="10" t="s">
        <v>6</v>
      </c>
      <c r="H6" s="8" t="s">
        <v>9</v>
      </c>
      <c r="I6" s="9" t="s">
        <v>6</v>
      </c>
      <c r="J6" s="10" t="s">
        <v>6</v>
      </c>
      <c r="K6" s="542"/>
      <c r="L6" s="8" t="s">
        <v>9</v>
      </c>
      <c r="M6" s="9" t="s">
        <v>6</v>
      </c>
      <c r="N6" s="10" t="s">
        <v>6</v>
      </c>
      <c r="O6" s="5" t="s">
        <v>9</v>
      </c>
      <c r="P6" s="6" t="s">
        <v>6</v>
      </c>
      <c r="Q6" s="7" t="s">
        <v>6</v>
      </c>
      <c r="R6" s="5" t="s">
        <v>9</v>
      </c>
      <c r="S6" s="6" t="s">
        <v>6</v>
      </c>
      <c r="T6" s="7" t="s">
        <v>6</v>
      </c>
      <c r="U6" s="527"/>
      <c r="V6" s="5" t="s">
        <v>9</v>
      </c>
      <c r="W6" s="6" t="s">
        <v>6</v>
      </c>
      <c r="X6" s="11" t="s">
        <v>6</v>
      </c>
      <c r="Y6" s="8" t="s">
        <v>9</v>
      </c>
      <c r="Z6" s="9" t="s">
        <v>6</v>
      </c>
      <c r="AA6" s="10" t="s">
        <v>6</v>
      </c>
      <c r="AB6" s="8" t="s">
        <v>9</v>
      </c>
      <c r="AC6" s="9" t="s">
        <v>6</v>
      </c>
      <c r="AD6" s="10" t="s">
        <v>6</v>
      </c>
      <c r="AE6" s="527"/>
      <c r="AF6" s="8" t="s">
        <v>9</v>
      </c>
      <c r="AG6" s="9" t="s">
        <v>6</v>
      </c>
      <c r="AH6" s="10" t="s">
        <v>6</v>
      </c>
      <c r="AI6" s="8" t="s">
        <v>9</v>
      </c>
      <c r="AJ6" s="9" t="s">
        <v>6</v>
      </c>
      <c r="AK6" s="10" t="s">
        <v>6</v>
      </c>
      <c r="AL6" s="8" t="s">
        <v>9</v>
      </c>
      <c r="AM6" s="9" t="s">
        <v>6</v>
      </c>
      <c r="AN6" s="10" t="s">
        <v>6</v>
      </c>
    </row>
    <row r="7" spans="1:40" x14ac:dyDescent="0.2">
      <c r="A7" s="20">
        <v>1</v>
      </c>
      <c r="B7" s="101">
        <f>C7/70978*1000</f>
        <v>15.442813266082448</v>
      </c>
      <c r="C7" s="153">
        <v>1096.0999999999999</v>
      </c>
      <c r="D7" s="14"/>
      <c r="E7" s="16">
        <f>F7/70991*1000</f>
        <v>16.41616542942063</v>
      </c>
      <c r="F7" s="153">
        <v>1165.4000000000001</v>
      </c>
      <c r="G7" s="15"/>
      <c r="H7" s="16">
        <f>I7/71130*1000</f>
        <v>16.990018276395332</v>
      </c>
      <c r="I7" s="192">
        <v>1208.5</v>
      </c>
      <c r="J7" s="16"/>
      <c r="K7" s="74">
        <v>1</v>
      </c>
      <c r="L7" s="192">
        <v>17.399999999999999</v>
      </c>
      <c r="M7" s="192">
        <v>1239.5999999999999</v>
      </c>
      <c r="N7" s="192">
        <v>0.2</v>
      </c>
      <c r="O7" s="261"/>
      <c r="P7" s="153">
        <v>1272</v>
      </c>
      <c r="Q7" s="15"/>
      <c r="R7" s="16">
        <v>18.899999999999999</v>
      </c>
      <c r="S7" s="101">
        <v>1339.8</v>
      </c>
      <c r="T7" s="16">
        <v>6.9</v>
      </c>
      <c r="U7" s="20">
        <v>1</v>
      </c>
      <c r="V7" s="16"/>
      <c r="W7" s="151">
        <v>1308.3</v>
      </c>
      <c r="X7" s="16"/>
      <c r="Y7" s="15"/>
      <c r="Z7" s="151">
        <v>1246</v>
      </c>
      <c r="AA7" s="16"/>
      <c r="AB7" s="16">
        <v>17.2</v>
      </c>
      <c r="AC7" s="101">
        <v>1226.2</v>
      </c>
      <c r="AD7" s="16">
        <v>-1.9</v>
      </c>
      <c r="AE7" s="20">
        <v>1</v>
      </c>
      <c r="AF7" s="16">
        <v>16.100000000000001</v>
      </c>
      <c r="AG7" s="101">
        <v>1145.9000000000001</v>
      </c>
      <c r="AH7" s="16">
        <v>-1.8</v>
      </c>
      <c r="AI7" s="16"/>
      <c r="AJ7" s="151">
        <v>1102.0999999999999</v>
      </c>
      <c r="AK7" s="16"/>
      <c r="AL7" s="16">
        <v>15.9</v>
      </c>
      <c r="AM7" s="101">
        <v>1143</v>
      </c>
      <c r="AN7" s="16">
        <v>4</v>
      </c>
    </row>
    <row r="8" spans="1:40" x14ac:dyDescent="0.2">
      <c r="A8" s="20">
        <v>2</v>
      </c>
      <c r="B8" s="101">
        <f t="shared" ref="B8:B37" si="0">C8/70978*1000</f>
        <v>15.645693031643606</v>
      </c>
      <c r="C8" s="153">
        <v>1110.5</v>
      </c>
      <c r="D8" s="14"/>
      <c r="E8" s="16">
        <f t="shared" ref="E8:E37" si="1">F8/70991*1000</f>
        <v>16.444338014677918</v>
      </c>
      <c r="F8" s="153">
        <v>1167.4000000000001</v>
      </c>
      <c r="G8" s="16"/>
      <c r="H8" s="16">
        <f t="shared" ref="H8:H37" si="2">I8/71130*1000</f>
        <v>16.987206523267258</v>
      </c>
      <c r="I8" s="151">
        <v>1208.3</v>
      </c>
      <c r="J8" s="16">
        <f>I8-I7</f>
        <v>-0.20000000000004547</v>
      </c>
      <c r="K8" s="74">
        <v>2</v>
      </c>
      <c r="L8" s="16">
        <v>17.5</v>
      </c>
      <c r="M8" s="101">
        <v>1244.7</v>
      </c>
      <c r="N8" s="15">
        <v>5.0999999999999996</v>
      </c>
      <c r="O8" s="16"/>
      <c r="P8" s="250">
        <v>1270.5999999999999</v>
      </c>
      <c r="Q8" s="15"/>
      <c r="R8" s="16">
        <v>18.899999999999999</v>
      </c>
      <c r="S8" s="101">
        <v>1342</v>
      </c>
      <c r="T8" s="16">
        <v>2.2000000000000002</v>
      </c>
      <c r="U8" s="20">
        <v>2</v>
      </c>
      <c r="V8" s="101">
        <v>18.5</v>
      </c>
      <c r="W8" s="101">
        <v>1309.3</v>
      </c>
      <c r="X8" s="101">
        <v>1</v>
      </c>
      <c r="Y8" s="15"/>
      <c r="Z8" s="151">
        <v>1249</v>
      </c>
      <c r="AA8" s="15"/>
      <c r="AB8" s="16">
        <v>17.2</v>
      </c>
      <c r="AC8" s="101">
        <v>1221.4000000000001</v>
      </c>
      <c r="AD8" s="16">
        <v>-4.8</v>
      </c>
      <c r="AE8" s="20">
        <v>2</v>
      </c>
      <c r="AF8" s="16">
        <v>15.9</v>
      </c>
      <c r="AG8" s="101">
        <v>1133.8</v>
      </c>
      <c r="AH8" s="16">
        <v>-12.2</v>
      </c>
      <c r="AI8" s="15">
        <v>15.4</v>
      </c>
      <c r="AJ8" s="192">
        <v>1103.8399999999999</v>
      </c>
      <c r="AK8" s="16">
        <v>1.7</v>
      </c>
      <c r="AL8" s="101">
        <v>15.9</v>
      </c>
      <c r="AM8" s="327">
        <v>1142.0999999999999</v>
      </c>
      <c r="AN8" s="112">
        <v>-0.9</v>
      </c>
    </row>
    <row r="9" spans="1:40" x14ac:dyDescent="0.2">
      <c r="A9" s="20">
        <v>3</v>
      </c>
      <c r="B9" s="101">
        <f t="shared" si="0"/>
        <v>15.589337541209952</v>
      </c>
      <c r="C9" s="153">
        <v>1106.5</v>
      </c>
      <c r="D9" s="14"/>
      <c r="E9" s="16">
        <f t="shared" si="1"/>
        <v>16.534490287501235</v>
      </c>
      <c r="F9" s="16">
        <v>1173.8</v>
      </c>
      <c r="G9" s="16">
        <v>6.4</v>
      </c>
      <c r="H9" s="16">
        <f t="shared" si="2"/>
        <v>17.023759313932239</v>
      </c>
      <c r="I9" s="151">
        <v>1210.9000000000001</v>
      </c>
      <c r="J9" s="16">
        <f t="shared" ref="J9:J37" si="3">I9-I8</f>
        <v>2.6000000000001364</v>
      </c>
      <c r="K9" s="74">
        <v>3</v>
      </c>
      <c r="L9" s="16">
        <v>17.5</v>
      </c>
      <c r="M9" s="101">
        <v>1244.8</v>
      </c>
      <c r="N9" s="16">
        <v>0.1</v>
      </c>
      <c r="O9" s="16"/>
      <c r="P9" s="153">
        <v>1271.2</v>
      </c>
      <c r="Q9" s="15"/>
      <c r="R9" s="101">
        <v>18.8</v>
      </c>
      <c r="S9" s="101">
        <v>1337.6</v>
      </c>
      <c r="T9" s="16">
        <v>-4.4000000000000004</v>
      </c>
      <c r="U9" s="20">
        <v>3</v>
      </c>
      <c r="V9" s="101">
        <v>17.600000000000001</v>
      </c>
      <c r="W9" s="101">
        <v>1246.5999999999999</v>
      </c>
      <c r="X9" s="101">
        <v>-62.7</v>
      </c>
      <c r="Y9" s="15">
        <v>17.8</v>
      </c>
      <c r="Z9" s="101">
        <v>1260.45</v>
      </c>
      <c r="AA9" s="16">
        <v>11.4</v>
      </c>
      <c r="AB9" s="15">
        <v>17.2</v>
      </c>
      <c r="AC9" s="101">
        <v>1222.5999999999999</v>
      </c>
      <c r="AD9" s="16">
        <v>1.2</v>
      </c>
      <c r="AE9" s="20">
        <v>3</v>
      </c>
      <c r="AF9" s="16"/>
      <c r="AG9" s="151">
        <v>1128.9000000000001</v>
      </c>
      <c r="AH9" s="16"/>
      <c r="AI9" s="15">
        <v>15.5</v>
      </c>
      <c r="AJ9" s="192">
        <v>1107.1400000000001</v>
      </c>
      <c r="AK9" s="15">
        <v>3.2</v>
      </c>
      <c r="AL9" s="101">
        <v>16</v>
      </c>
      <c r="AM9" s="327">
        <v>1149.0999999999999</v>
      </c>
      <c r="AN9" s="112">
        <v>7</v>
      </c>
    </row>
    <row r="10" spans="1:40" x14ac:dyDescent="0.2">
      <c r="A10" s="20">
        <v>4</v>
      </c>
      <c r="B10" s="101">
        <f t="shared" si="0"/>
        <v>15.72881738003325</v>
      </c>
      <c r="C10" s="153">
        <v>1116.4000000000001</v>
      </c>
      <c r="D10" s="14"/>
      <c r="E10" s="16">
        <f t="shared" si="1"/>
        <v>16.559845614232788</v>
      </c>
      <c r="F10" s="101">
        <v>1175.5999999999999</v>
      </c>
      <c r="G10" s="16">
        <v>1.8</v>
      </c>
      <c r="H10" s="16">
        <f t="shared" si="2"/>
        <v>17.037818079572617</v>
      </c>
      <c r="I10" s="101">
        <v>1211.9000000000001</v>
      </c>
      <c r="J10" s="16">
        <f t="shared" si="3"/>
        <v>1</v>
      </c>
      <c r="K10" s="74">
        <v>4</v>
      </c>
      <c r="L10" s="16"/>
      <c r="M10" s="151">
        <v>1241.5999999999999</v>
      </c>
      <c r="N10" s="15"/>
      <c r="O10" s="16"/>
      <c r="P10" s="153">
        <v>1280.0999999999999</v>
      </c>
      <c r="Q10" s="16"/>
      <c r="R10" s="101">
        <v>18.899999999999999</v>
      </c>
      <c r="S10" s="113">
        <v>1345.4</v>
      </c>
      <c r="T10" s="101">
        <v>7.8</v>
      </c>
      <c r="U10" s="20">
        <v>4</v>
      </c>
      <c r="V10" s="16"/>
      <c r="W10" s="151">
        <v>1286.2</v>
      </c>
      <c r="X10" s="16"/>
      <c r="Y10" s="112">
        <v>17.7</v>
      </c>
      <c r="Z10" s="101">
        <v>1258.25</v>
      </c>
      <c r="AA10" s="101">
        <v>-2.2000000000000002</v>
      </c>
      <c r="AB10" s="15">
        <v>17.100000000000001</v>
      </c>
      <c r="AC10" s="101">
        <v>1217.4000000000001</v>
      </c>
      <c r="AD10" s="16">
        <v>-5.2</v>
      </c>
      <c r="AE10" s="20">
        <v>4</v>
      </c>
      <c r="AF10" s="16"/>
      <c r="AG10" s="151">
        <v>1128.7</v>
      </c>
      <c r="AH10" s="16"/>
      <c r="AI10" s="15">
        <v>15.4</v>
      </c>
      <c r="AJ10" s="192">
        <v>1104.5</v>
      </c>
      <c r="AK10" s="15">
        <v>1.4</v>
      </c>
      <c r="AL10" s="112">
        <v>16</v>
      </c>
      <c r="AM10" s="327">
        <v>1147.75</v>
      </c>
      <c r="AN10" s="101">
        <v>-1.3</v>
      </c>
    </row>
    <row r="11" spans="1:40" x14ac:dyDescent="0.2">
      <c r="A11" s="20">
        <v>5</v>
      </c>
      <c r="B11" s="101">
        <f t="shared" si="0"/>
        <v>15.72881738003325</v>
      </c>
      <c r="C11" s="153">
        <v>1116.4000000000001</v>
      </c>
      <c r="D11" s="15"/>
      <c r="E11" s="16">
        <f t="shared" si="1"/>
        <v>16.54012480455269</v>
      </c>
      <c r="F11" s="101">
        <v>1174.2</v>
      </c>
      <c r="G11" s="15">
        <v>-1.4</v>
      </c>
      <c r="H11" s="16">
        <f t="shared" si="2"/>
        <v>17.140447068747363</v>
      </c>
      <c r="I11" s="101">
        <v>1219.2</v>
      </c>
      <c r="J11" s="16">
        <f t="shared" si="3"/>
        <v>7.2999999999999545</v>
      </c>
      <c r="K11" s="74">
        <v>5</v>
      </c>
      <c r="L11" s="15"/>
      <c r="M11" s="151">
        <v>1246.3</v>
      </c>
      <c r="N11" s="16"/>
      <c r="O11" s="16"/>
      <c r="P11" s="153">
        <v>1281.8</v>
      </c>
      <c r="Q11" s="16"/>
      <c r="R11" s="101">
        <v>18.899999999999999</v>
      </c>
      <c r="S11" s="113">
        <v>1344.7</v>
      </c>
      <c r="T11" s="101">
        <v>-0.7</v>
      </c>
      <c r="U11" s="20">
        <v>5</v>
      </c>
      <c r="V11" s="16"/>
      <c r="W11" s="151">
        <v>1282.5999999999999</v>
      </c>
      <c r="X11" s="16"/>
      <c r="Y11" s="101">
        <v>17.7</v>
      </c>
      <c r="Z11" s="101">
        <v>1255.0999999999999</v>
      </c>
      <c r="AA11" s="112">
        <v>-3.2</v>
      </c>
      <c r="AB11" s="15"/>
      <c r="AC11" s="151">
        <v>1207.8</v>
      </c>
      <c r="AD11" s="16"/>
      <c r="AE11" s="20">
        <v>5</v>
      </c>
      <c r="AF11" s="16">
        <v>15.9</v>
      </c>
      <c r="AG11" s="101">
        <v>1134.9000000000001</v>
      </c>
      <c r="AH11" s="16">
        <v>6.2</v>
      </c>
      <c r="AI11" s="15">
        <v>15.4</v>
      </c>
      <c r="AJ11" s="101">
        <v>1105.9000000000001</v>
      </c>
      <c r="AK11" s="15">
        <v>1.4</v>
      </c>
      <c r="AL11" s="101"/>
      <c r="AM11" s="381">
        <v>1147.6500000000001</v>
      </c>
      <c r="AN11" s="101"/>
    </row>
    <row r="12" spans="1:40" x14ac:dyDescent="0.2">
      <c r="A12" s="20">
        <v>6</v>
      </c>
      <c r="B12" s="101">
        <f t="shared" si="0"/>
        <v>15.664008566034546</v>
      </c>
      <c r="C12" s="153">
        <v>1111.8</v>
      </c>
      <c r="D12" s="15"/>
      <c r="E12" s="16">
        <f t="shared" si="1"/>
        <v>16.575340536124298</v>
      </c>
      <c r="F12" s="101">
        <v>1176.7</v>
      </c>
      <c r="G12" s="16">
        <v>2.5</v>
      </c>
      <c r="H12" s="16">
        <f t="shared" si="2"/>
        <v>17.054688598341066</v>
      </c>
      <c r="I12" s="101">
        <v>1213.0999999999999</v>
      </c>
      <c r="J12" s="16">
        <f t="shared" si="3"/>
        <v>-6.1000000000001364</v>
      </c>
      <c r="K12" s="74">
        <v>6</v>
      </c>
      <c r="L12" s="15">
        <v>17.5</v>
      </c>
      <c r="M12" s="101">
        <v>1244.7</v>
      </c>
      <c r="N12" s="15">
        <v>0.4</v>
      </c>
      <c r="O12" s="16">
        <v>18</v>
      </c>
      <c r="P12" s="101">
        <v>1283</v>
      </c>
      <c r="Q12" s="16">
        <v>1.2</v>
      </c>
      <c r="R12" s="101"/>
      <c r="S12" s="151">
        <v>1343.8</v>
      </c>
      <c r="T12" s="101"/>
      <c r="U12" s="20">
        <v>6</v>
      </c>
      <c r="V12" s="101">
        <v>17.899999999999999</v>
      </c>
      <c r="W12" s="101">
        <v>1272.2</v>
      </c>
      <c r="X12" s="101">
        <v>-10.4</v>
      </c>
      <c r="Y12" s="101">
        <v>17.600000000000001</v>
      </c>
      <c r="Z12" s="101">
        <v>1249.45</v>
      </c>
      <c r="AA12" s="101">
        <v>-5.6</v>
      </c>
      <c r="AB12" s="16"/>
      <c r="AC12" s="151">
        <v>1201.7</v>
      </c>
      <c r="AD12" s="16"/>
      <c r="AE12" s="20">
        <v>6</v>
      </c>
      <c r="AF12" s="16">
        <v>15.9</v>
      </c>
      <c r="AG12" s="101">
        <v>1135.8</v>
      </c>
      <c r="AH12" s="16">
        <v>0.9</v>
      </c>
      <c r="AI12" s="15">
        <v>15.4</v>
      </c>
      <c r="AJ12" s="113">
        <v>1103.74</v>
      </c>
      <c r="AK12" s="15">
        <v>-2.2000000000000002</v>
      </c>
      <c r="AL12" s="101"/>
      <c r="AM12" s="326">
        <v>1145.1500000000001</v>
      </c>
      <c r="AN12" s="101"/>
    </row>
    <row r="13" spans="1:40" x14ac:dyDescent="0.2">
      <c r="A13" s="20">
        <v>7</v>
      </c>
      <c r="B13" s="101">
        <f t="shared" si="0"/>
        <v>15.793626194031955</v>
      </c>
      <c r="C13" s="153">
        <v>1121</v>
      </c>
      <c r="D13" s="14"/>
      <c r="E13" s="16">
        <f t="shared" si="1"/>
        <v>16.588018199490072</v>
      </c>
      <c r="F13" s="101">
        <v>1177.5999999999999</v>
      </c>
      <c r="G13" s="16">
        <v>0.9</v>
      </c>
      <c r="H13" s="16">
        <f t="shared" si="2"/>
        <v>16.997047659215522</v>
      </c>
      <c r="I13" s="101">
        <v>1209</v>
      </c>
      <c r="J13" s="16">
        <f t="shared" si="3"/>
        <v>-4.0999999999999091</v>
      </c>
      <c r="K13" s="74">
        <v>7</v>
      </c>
      <c r="L13" s="16">
        <v>17.600000000000001</v>
      </c>
      <c r="M13" s="101">
        <v>1251.0999999999999</v>
      </c>
      <c r="N13" s="16">
        <v>6.4</v>
      </c>
      <c r="O13" s="16">
        <v>18</v>
      </c>
      <c r="P13" s="113">
        <v>1282.3</v>
      </c>
      <c r="Q13" s="16">
        <v>-0.7</v>
      </c>
      <c r="R13" s="101"/>
      <c r="S13" s="151">
        <v>1342.7</v>
      </c>
      <c r="T13" s="101"/>
      <c r="U13" s="20">
        <v>7</v>
      </c>
      <c r="V13" s="101">
        <v>17.899999999999999</v>
      </c>
      <c r="W13" s="101">
        <v>1270.7</v>
      </c>
      <c r="X13" s="101">
        <v>-1.5</v>
      </c>
      <c r="Y13" s="16">
        <v>17.600000000000001</v>
      </c>
      <c r="Z13" s="101">
        <v>1252</v>
      </c>
      <c r="AA13" s="16">
        <v>2.5</v>
      </c>
      <c r="AB13" s="16">
        <v>16.8</v>
      </c>
      <c r="AC13" s="101">
        <v>1198.4000000000001</v>
      </c>
      <c r="AD13" s="16">
        <v>-3.4</v>
      </c>
      <c r="AE13" s="20">
        <v>7</v>
      </c>
      <c r="AF13" s="16">
        <v>15.9</v>
      </c>
      <c r="AG13" s="101">
        <v>1133.0999999999999</v>
      </c>
      <c r="AH13" s="16">
        <v>-2.7</v>
      </c>
      <c r="AI13" s="16"/>
      <c r="AJ13" s="380">
        <v>1099.3399999999999</v>
      </c>
      <c r="AK13" s="16"/>
      <c r="AL13" s="101">
        <v>16</v>
      </c>
      <c r="AM13" s="327">
        <v>1149.1500000000001</v>
      </c>
      <c r="AN13" s="101">
        <v>4</v>
      </c>
    </row>
    <row r="14" spans="1:40" x14ac:dyDescent="0.2">
      <c r="A14" s="20">
        <v>8</v>
      </c>
      <c r="B14" s="101">
        <f t="shared" si="0"/>
        <v>15.799261743075322</v>
      </c>
      <c r="C14" s="153">
        <v>1121.4000000000001</v>
      </c>
      <c r="D14" s="15"/>
      <c r="E14" s="16">
        <f t="shared" si="1"/>
        <v>16.613373526221636</v>
      </c>
      <c r="F14" s="153">
        <v>1179.4000000000001</v>
      </c>
      <c r="G14" s="15"/>
      <c r="H14" s="16">
        <f t="shared" si="2"/>
        <v>17.02657106706031</v>
      </c>
      <c r="I14" s="151">
        <v>1211.0999999999999</v>
      </c>
      <c r="J14" s="16">
        <f t="shared" si="3"/>
        <v>2.0999999999999091</v>
      </c>
      <c r="K14" s="74">
        <v>8</v>
      </c>
      <c r="L14" s="16">
        <v>17.600000000000001</v>
      </c>
      <c r="M14" s="101">
        <v>1251.8</v>
      </c>
      <c r="N14" s="16">
        <v>0.7</v>
      </c>
      <c r="O14" s="16">
        <v>18</v>
      </c>
      <c r="P14" s="113">
        <v>1285.4000000000001</v>
      </c>
      <c r="Q14" s="16">
        <v>3.1</v>
      </c>
      <c r="R14" s="16">
        <v>18.899999999999999</v>
      </c>
      <c r="S14" s="113">
        <v>1344.3</v>
      </c>
      <c r="T14" s="16">
        <v>1.6</v>
      </c>
      <c r="U14" s="20">
        <v>8</v>
      </c>
      <c r="V14" s="16">
        <v>17.899999999999999</v>
      </c>
      <c r="W14" s="16">
        <v>1270.7</v>
      </c>
      <c r="X14" s="16">
        <v>0</v>
      </c>
      <c r="Y14" s="16"/>
      <c r="Z14" s="151">
        <v>1246.0999999999999</v>
      </c>
      <c r="AA14" s="15"/>
      <c r="AB14" s="16">
        <v>16.8</v>
      </c>
      <c r="AC14" s="101">
        <v>1197.0999999999999</v>
      </c>
      <c r="AD14" s="16">
        <v>-1.2</v>
      </c>
      <c r="AE14" s="20">
        <v>8</v>
      </c>
      <c r="AF14" s="16">
        <v>15.8</v>
      </c>
      <c r="AG14" s="101">
        <v>1125.8</v>
      </c>
      <c r="AH14" s="16">
        <v>-7.3</v>
      </c>
      <c r="AI14" s="16"/>
      <c r="AJ14" s="151">
        <v>1099</v>
      </c>
      <c r="AK14" s="16"/>
      <c r="AL14" s="101">
        <v>16.100000000000001</v>
      </c>
      <c r="AM14" s="326">
        <v>1151.25</v>
      </c>
      <c r="AN14" s="101">
        <v>2.2000000000000002</v>
      </c>
    </row>
    <row r="15" spans="1:40" x14ac:dyDescent="0.2">
      <c r="A15" s="20">
        <v>9</v>
      </c>
      <c r="B15" s="101">
        <f t="shared" si="0"/>
        <v>15.828848375552987</v>
      </c>
      <c r="C15" s="101">
        <v>1123.5</v>
      </c>
      <c r="D15" s="15">
        <v>2.1</v>
      </c>
      <c r="E15" s="16">
        <f t="shared" si="1"/>
        <v>16.603513121381585</v>
      </c>
      <c r="F15" s="153">
        <v>1178.7</v>
      </c>
      <c r="G15" s="16"/>
      <c r="H15" s="16">
        <f t="shared" si="2"/>
        <v>17.01532405454801</v>
      </c>
      <c r="I15" s="151">
        <v>1210.3</v>
      </c>
      <c r="J15" s="16">
        <f t="shared" si="3"/>
        <v>-0.79999999999995453</v>
      </c>
      <c r="K15" s="74">
        <v>9</v>
      </c>
      <c r="L15" s="16">
        <v>17.600000000000001</v>
      </c>
      <c r="M15" s="101">
        <v>1252</v>
      </c>
      <c r="N15" s="16">
        <v>0.2</v>
      </c>
      <c r="O15" s="16"/>
      <c r="P15" s="188">
        <v>1283.5999999999999</v>
      </c>
      <c r="Q15" s="16"/>
      <c r="R15" s="16">
        <v>18.899999999999999</v>
      </c>
      <c r="S15" s="151">
        <v>1345.2</v>
      </c>
      <c r="T15" s="16">
        <v>0.9</v>
      </c>
      <c r="U15" s="20">
        <v>9</v>
      </c>
      <c r="V15" s="16">
        <v>17.899999999999999</v>
      </c>
      <c r="W15" s="139">
        <v>1271.7</v>
      </c>
      <c r="X15" s="16">
        <v>1</v>
      </c>
      <c r="Y15" s="16"/>
      <c r="Z15" s="188">
        <v>1247.3499999999999</v>
      </c>
      <c r="AA15" s="16"/>
      <c r="AB15" s="16">
        <v>16.899999999999999</v>
      </c>
      <c r="AC15" s="101">
        <v>1199.2</v>
      </c>
      <c r="AD15" s="16">
        <v>2</v>
      </c>
      <c r="AE15" s="20">
        <v>9</v>
      </c>
      <c r="AF15" s="16">
        <v>15.6</v>
      </c>
      <c r="AG15" s="101">
        <v>1115.8</v>
      </c>
      <c r="AH15" s="16">
        <v>-10</v>
      </c>
      <c r="AI15" s="16">
        <v>15.4</v>
      </c>
      <c r="AJ15" s="192">
        <v>1104.3399999999999</v>
      </c>
      <c r="AK15" s="16">
        <v>5.3</v>
      </c>
      <c r="AL15" s="101">
        <v>16.100000000000001</v>
      </c>
      <c r="AM15" s="101">
        <v>1153.7</v>
      </c>
      <c r="AN15" s="101">
        <v>2.2999999999999998</v>
      </c>
    </row>
    <row r="16" spans="1:40" x14ac:dyDescent="0.2">
      <c r="A16" s="20">
        <v>10</v>
      </c>
      <c r="B16" s="101">
        <f t="shared" si="0"/>
        <v>15.879568316943278</v>
      </c>
      <c r="C16" s="101">
        <v>1127.0999999999999</v>
      </c>
      <c r="D16" s="16">
        <v>3.6</v>
      </c>
      <c r="E16" s="16">
        <f t="shared" si="1"/>
        <v>16.673944584524801</v>
      </c>
      <c r="F16" s="101">
        <v>1183.7</v>
      </c>
      <c r="G16" s="16">
        <v>5</v>
      </c>
      <c r="H16" s="16">
        <f t="shared" si="2"/>
        <v>17.067341487417405</v>
      </c>
      <c r="I16" s="151">
        <v>1214</v>
      </c>
      <c r="J16" s="16">
        <f t="shared" si="3"/>
        <v>3.7000000000000455</v>
      </c>
      <c r="K16" s="74">
        <v>10</v>
      </c>
      <c r="L16" s="16">
        <v>17.600000000000001</v>
      </c>
      <c r="M16" s="101">
        <v>1250.7</v>
      </c>
      <c r="N16" s="16">
        <v>-1.3</v>
      </c>
      <c r="O16" s="16"/>
      <c r="P16" s="188">
        <v>1286.5999999999999</v>
      </c>
      <c r="Q16" s="16"/>
      <c r="R16" s="101">
        <v>18.899999999999999</v>
      </c>
      <c r="S16" s="101">
        <v>1344.1</v>
      </c>
      <c r="T16" s="16">
        <v>-1.1000000000000001</v>
      </c>
      <c r="U16" s="20">
        <v>10</v>
      </c>
      <c r="V16" s="16">
        <v>17.899999999999999</v>
      </c>
      <c r="W16" s="101">
        <v>1266.3</v>
      </c>
      <c r="X16" s="16">
        <v>-5.4</v>
      </c>
      <c r="Y16" s="16">
        <v>17.600000000000001</v>
      </c>
      <c r="Z16" s="101">
        <v>1246.75</v>
      </c>
      <c r="AA16" s="16">
        <v>-0.6</v>
      </c>
      <c r="AB16" s="16">
        <v>16.8</v>
      </c>
      <c r="AC16" s="101">
        <v>1196.5999999999999</v>
      </c>
      <c r="AD16" s="16">
        <v>-2.6</v>
      </c>
      <c r="AE16" s="20">
        <v>10</v>
      </c>
      <c r="AF16" s="16"/>
      <c r="AG16" s="151">
        <v>1109.7</v>
      </c>
      <c r="AH16" s="16"/>
      <c r="AI16" s="16">
        <v>15.5</v>
      </c>
      <c r="AJ16" s="101">
        <v>1106.94</v>
      </c>
      <c r="AK16" s="16">
        <v>2.6</v>
      </c>
      <c r="AL16" s="101">
        <v>16.100000000000001</v>
      </c>
      <c r="AM16" s="101">
        <v>1154.9000000000001</v>
      </c>
      <c r="AN16" s="101">
        <v>1.3</v>
      </c>
    </row>
    <row r="17" spans="1:40" x14ac:dyDescent="0.2">
      <c r="A17" s="20">
        <v>11</v>
      </c>
      <c r="B17" s="101">
        <f t="shared" si="0"/>
        <v>15.906337174899265</v>
      </c>
      <c r="C17" s="153">
        <v>1129</v>
      </c>
      <c r="D17" s="16"/>
      <c r="E17" s="16">
        <f t="shared" si="1"/>
        <v>16.699299911256357</v>
      </c>
      <c r="F17" s="101">
        <v>1185.5</v>
      </c>
      <c r="G17" s="16">
        <v>1.8</v>
      </c>
      <c r="H17" s="16">
        <f t="shared" si="2"/>
        <v>17.061717981161255</v>
      </c>
      <c r="I17" s="101">
        <v>1213.5999999999999</v>
      </c>
      <c r="J17" s="16">
        <f t="shared" si="3"/>
        <v>-0.40000000000009095</v>
      </c>
      <c r="K17" s="74">
        <v>11</v>
      </c>
      <c r="L17" s="16"/>
      <c r="M17" s="151">
        <v>1246.9000000000001</v>
      </c>
      <c r="N17" s="16"/>
      <c r="O17" s="16"/>
      <c r="P17" s="188">
        <v>1295.2</v>
      </c>
      <c r="Q17" s="16"/>
      <c r="R17" s="16">
        <v>18.899999999999999</v>
      </c>
      <c r="S17" s="101">
        <v>1343.9</v>
      </c>
      <c r="T17" s="16">
        <v>-0.2</v>
      </c>
      <c r="U17" s="20">
        <v>11</v>
      </c>
      <c r="V17" s="16"/>
      <c r="W17" s="188">
        <v>1270.9000000000001</v>
      </c>
      <c r="X17" s="16"/>
      <c r="Y17" s="16">
        <v>17.5</v>
      </c>
      <c r="Z17" s="101">
        <v>1246.45</v>
      </c>
      <c r="AA17" s="15">
        <v>-1.2</v>
      </c>
      <c r="AB17" s="16">
        <v>16.8</v>
      </c>
      <c r="AC17" s="101">
        <v>1193.5</v>
      </c>
      <c r="AD17" s="16">
        <v>-3.1</v>
      </c>
      <c r="AE17" s="20">
        <v>11</v>
      </c>
      <c r="AF17" s="16"/>
      <c r="AG17" s="151">
        <v>1104.4000000000001</v>
      </c>
      <c r="AH17" s="16"/>
      <c r="AI17" s="16">
        <v>15.5</v>
      </c>
      <c r="AJ17" s="101">
        <v>1107.44</v>
      </c>
      <c r="AK17" s="16">
        <v>0.5</v>
      </c>
      <c r="AL17" s="101">
        <v>16.100000000000001</v>
      </c>
      <c r="AM17" s="101">
        <v>1157.2</v>
      </c>
      <c r="AN17" s="101">
        <v>2.2000000000000002</v>
      </c>
    </row>
    <row r="18" spans="1:40" x14ac:dyDescent="0.2">
      <c r="A18" s="20">
        <v>12</v>
      </c>
      <c r="B18" s="101">
        <f t="shared" si="0"/>
        <v>15.94296824368114</v>
      </c>
      <c r="C18" s="153">
        <v>1131.5999999999999</v>
      </c>
      <c r="D18" s="16"/>
      <c r="E18" s="16">
        <f t="shared" si="1"/>
        <v>16.640137482216055</v>
      </c>
      <c r="F18" s="101">
        <v>1181.3</v>
      </c>
      <c r="G18" s="16">
        <v>-4.2</v>
      </c>
      <c r="H18" s="16">
        <f t="shared" si="2"/>
        <v>17.1193589202868</v>
      </c>
      <c r="I18" s="327">
        <v>1217.7</v>
      </c>
      <c r="J18" s="16">
        <f t="shared" si="3"/>
        <v>4.1000000000001364</v>
      </c>
      <c r="K18" s="74">
        <v>12</v>
      </c>
      <c r="L18" s="16"/>
      <c r="M18" s="151">
        <v>1247.5999999999999</v>
      </c>
      <c r="N18" s="16"/>
      <c r="O18" s="16">
        <v>18.2</v>
      </c>
      <c r="P18" s="101">
        <v>1298.9000000000001</v>
      </c>
      <c r="Q18" s="16">
        <v>3.7</v>
      </c>
      <c r="R18" s="78"/>
      <c r="S18" s="151">
        <v>1338.3</v>
      </c>
      <c r="T18" s="78"/>
      <c r="U18" s="20">
        <v>12</v>
      </c>
      <c r="V18" s="16"/>
      <c r="W18" s="188">
        <v>1273.8</v>
      </c>
      <c r="X18" s="16"/>
      <c r="Y18" s="16">
        <v>17.5</v>
      </c>
      <c r="Z18" s="101">
        <v>1243.5</v>
      </c>
      <c r="AA18" s="16">
        <v>-2.1</v>
      </c>
      <c r="AB18" s="16"/>
      <c r="AC18" s="151">
        <v>1187.7</v>
      </c>
      <c r="AD18" s="16"/>
      <c r="AE18" s="20">
        <v>12</v>
      </c>
      <c r="AF18" s="16">
        <v>15.5</v>
      </c>
      <c r="AG18" s="101">
        <v>1105.5999999999999</v>
      </c>
      <c r="AH18" s="16">
        <v>1.2</v>
      </c>
      <c r="AI18" s="16">
        <v>15.4</v>
      </c>
      <c r="AJ18" s="101">
        <v>1105.3</v>
      </c>
      <c r="AK18" s="16">
        <v>-2.1</v>
      </c>
      <c r="AL18" s="101"/>
      <c r="AM18" s="151">
        <v>1162.2</v>
      </c>
      <c r="AN18" s="101"/>
    </row>
    <row r="19" spans="1:40" x14ac:dyDescent="0.2">
      <c r="A19" s="20">
        <v>13</v>
      </c>
      <c r="B19" s="101">
        <f t="shared" si="0"/>
        <v>15.971145988897966</v>
      </c>
      <c r="C19" s="114">
        <v>1133.5999999999999</v>
      </c>
      <c r="D19" s="16">
        <v>2</v>
      </c>
      <c r="E19" s="16">
        <f t="shared" si="1"/>
        <v>16.662675550421888</v>
      </c>
      <c r="F19" s="101">
        <v>1182.9000000000001</v>
      </c>
      <c r="G19" s="16">
        <v>1.6</v>
      </c>
      <c r="H19" s="16">
        <f t="shared" si="2"/>
        <v>17.132011809363139</v>
      </c>
      <c r="I19" s="101">
        <v>1218.5999999999999</v>
      </c>
      <c r="J19" s="16">
        <f t="shared" si="3"/>
        <v>0.89999999999986358</v>
      </c>
      <c r="K19" s="74">
        <v>13</v>
      </c>
      <c r="L19" s="16">
        <v>17.600000000000001</v>
      </c>
      <c r="M19" s="101">
        <v>1252.2</v>
      </c>
      <c r="N19" s="16">
        <v>4.5999999999999996</v>
      </c>
      <c r="O19" s="16">
        <v>18.2</v>
      </c>
      <c r="P19" s="101">
        <v>1295.9000000000001</v>
      </c>
      <c r="Q19" s="16">
        <v>-3</v>
      </c>
      <c r="R19" s="16"/>
      <c r="S19" s="151">
        <v>1341.9</v>
      </c>
      <c r="T19" s="16"/>
      <c r="U19" s="20">
        <v>13</v>
      </c>
      <c r="V19" s="101">
        <v>17.899999999999999</v>
      </c>
      <c r="W19" s="113">
        <v>1271.7</v>
      </c>
      <c r="X19" s="101">
        <v>-2.1</v>
      </c>
      <c r="Y19" s="16">
        <v>17.5</v>
      </c>
      <c r="Z19" s="101">
        <v>1242.3</v>
      </c>
      <c r="AA19" s="16">
        <v>-1.2</v>
      </c>
      <c r="AB19" s="16"/>
      <c r="AC19" s="151">
        <v>1185</v>
      </c>
      <c r="AD19" s="16"/>
      <c r="AE19" s="20">
        <v>13</v>
      </c>
      <c r="AF19" s="16">
        <v>15.4</v>
      </c>
      <c r="AG19" s="101">
        <v>1102.8</v>
      </c>
      <c r="AH19" s="16">
        <v>-2.8</v>
      </c>
      <c r="AI19" s="16">
        <v>15.4</v>
      </c>
      <c r="AJ19" s="101">
        <v>1103.6400000000001</v>
      </c>
      <c r="AK19" s="16">
        <v>-1.7</v>
      </c>
      <c r="AL19" s="101"/>
      <c r="AM19" s="151">
        <v>1160.5</v>
      </c>
      <c r="AN19" s="101"/>
    </row>
    <row r="20" spans="1:40" x14ac:dyDescent="0.2">
      <c r="A20" s="20">
        <v>14</v>
      </c>
      <c r="B20" s="101">
        <f t="shared" si="0"/>
        <v>16.031728141114151</v>
      </c>
      <c r="C20" s="101">
        <v>1137.9000000000001</v>
      </c>
      <c r="D20" s="101">
        <v>4.3</v>
      </c>
      <c r="E20" s="16">
        <f t="shared" si="1"/>
        <v>16.665492808947612</v>
      </c>
      <c r="F20" s="101">
        <v>1183.0999999999999</v>
      </c>
      <c r="G20" s="16">
        <v>0.2</v>
      </c>
      <c r="H20" s="16">
        <f t="shared" si="2"/>
        <v>17.203711514129058</v>
      </c>
      <c r="I20" s="101">
        <v>1223.7</v>
      </c>
      <c r="J20" s="16">
        <f t="shared" si="3"/>
        <v>5.1000000000001364</v>
      </c>
      <c r="K20" s="74">
        <v>14</v>
      </c>
      <c r="L20" s="16">
        <v>17.600000000000001</v>
      </c>
      <c r="M20" s="101">
        <v>1255</v>
      </c>
      <c r="N20" s="16">
        <v>2.8</v>
      </c>
      <c r="O20" s="16">
        <v>18.2</v>
      </c>
      <c r="P20" s="101">
        <v>1292.9000000000001</v>
      </c>
      <c r="Q20" s="16">
        <v>-3</v>
      </c>
      <c r="R20" s="16"/>
      <c r="S20" s="151">
        <v>1341</v>
      </c>
      <c r="T20" s="16"/>
      <c r="U20" s="20">
        <v>14</v>
      </c>
      <c r="V20" s="101">
        <v>17.899999999999999</v>
      </c>
      <c r="W20" s="113">
        <v>1266.8</v>
      </c>
      <c r="X20" s="101">
        <v>-4.9000000000000004</v>
      </c>
      <c r="Y20" s="15">
        <v>17.399999999999999</v>
      </c>
      <c r="Z20" s="101">
        <v>1237.6500000000001</v>
      </c>
      <c r="AA20" s="16">
        <v>-4.5999999999999996</v>
      </c>
      <c r="AB20" s="16">
        <v>16.7</v>
      </c>
      <c r="AC20" s="101">
        <v>1185.3</v>
      </c>
      <c r="AD20" s="16">
        <v>0.3</v>
      </c>
      <c r="AE20" s="20">
        <v>14</v>
      </c>
      <c r="AF20" s="16">
        <v>15.5</v>
      </c>
      <c r="AG20" s="101">
        <v>1103.4000000000001</v>
      </c>
      <c r="AH20" s="16">
        <v>0.6</v>
      </c>
      <c r="AI20" s="16"/>
      <c r="AJ20" s="188">
        <v>1103.94</v>
      </c>
      <c r="AK20" s="16"/>
      <c r="AL20" s="101">
        <v>16.2</v>
      </c>
      <c r="AM20" s="101">
        <v>1162.6500000000001</v>
      </c>
      <c r="AN20" s="101">
        <v>2.1</v>
      </c>
    </row>
    <row r="21" spans="1:40" x14ac:dyDescent="0.2">
      <c r="A21" s="20">
        <v>15</v>
      </c>
      <c r="B21" s="101">
        <f t="shared" si="0"/>
        <v>16.065541435374339</v>
      </c>
      <c r="C21" s="101">
        <v>1140.3</v>
      </c>
      <c r="D21" s="101">
        <v>2.4</v>
      </c>
      <c r="E21" s="16">
        <f t="shared" si="1"/>
        <v>16.74015015987942</v>
      </c>
      <c r="F21" s="153">
        <v>1188.4000000000001</v>
      </c>
      <c r="G21" s="16"/>
      <c r="H21" s="16">
        <f t="shared" si="2"/>
        <v>17.216364403205397</v>
      </c>
      <c r="I21" s="101">
        <v>1224.5999999999999</v>
      </c>
      <c r="J21" s="16">
        <f t="shared" si="3"/>
        <v>0.89999999999986358</v>
      </c>
      <c r="K21" s="74">
        <v>15</v>
      </c>
      <c r="L21" s="16">
        <v>17.7</v>
      </c>
      <c r="M21" s="101">
        <v>1259.0999999999999</v>
      </c>
      <c r="N21" s="16">
        <v>4.0999999999999996</v>
      </c>
      <c r="O21" s="16">
        <v>18.100000000000001</v>
      </c>
      <c r="P21" s="101">
        <v>1292.8</v>
      </c>
      <c r="Q21" s="16">
        <v>-0.1</v>
      </c>
      <c r="R21" s="16">
        <v>18.899999999999999</v>
      </c>
      <c r="S21" s="101">
        <v>1344.5</v>
      </c>
      <c r="T21" s="16">
        <v>3.5</v>
      </c>
      <c r="U21" s="20">
        <v>15</v>
      </c>
      <c r="V21" s="16">
        <v>17.899999999999999</v>
      </c>
      <c r="W21" s="101">
        <v>1268.2</v>
      </c>
      <c r="X21" s="16">
        <v>1.4</v>
      </c>
      <c r="Y21" s="15"/>
      <c r="Z21" s="324">
        <v>1232.8</v>
      </c>
      <c r="AA21" s="16"/>
      <c r="AB21" s="16">
        <v>16.7</v>
      </c>
      <c r="AC21" s="101">
        <v>1185.3</v>
      </c>
      <c r="AD21" s="16">
        <v>0</v>
      </c>
      <c r="AE21" s="112">
        <v>15</v>
      </c>
      <c r="AF21" s="16">
        <v>15.4</v>
      </c>
      <c r="AG21" s="101">
        <v>1102.7</v>
      </c>
      <c r="AH21" s="16">
        <v>-0.7</v>
      </c>
      <c r="AI21" s="16"/>
      <c r="AJ21" s="151">
        <v>1103.6400000000001</v>
      </c>
      <c r="AK21" s="16"/>
      <c r="AL21" s="101">
        <v>16.3</v>
      </c>
      <c r="AM21" s="101">
        <v>1167.2</v>
      </c>
      <c r="AN21" s="101">
        <v>4.5</v>
      </c>
    </row>
    <row r="22" spans="1:40" x14ac:dyDescent="0.2">
      <c r="A22" s="20">
        <v>16</v>
      </c>
      <c r="B22" s="101">
        <f t="shared" si="0"/>
        <v>16.117670264025474</v>
      </c>
      <c r="C22" s="101">
        <v>1144</v>
      </c>
      <c r="D22" s="101">
        <v>3.7</v>
      </c>
      <c r="E22" s="16">
        <f t="shared" si="1"/>
        <v>16.776774520713893</v>
      </c>
      <c r="F22" s="153">
        <v>1191</v>
      </c>
      <c r="G22" s="16"/>
      <c r="H22" s="16">
        <f t="shared" si="2"/>
        <v>17.250105440742303</v>
      </c>
      <c r="I22" s="151">
        <v>1227</v>
      </c>
      <c r="J22" s="16">
        <f t="shared" si="3"/>
        <v>2.4000000000000909</v>
      </c>
      <c r="K22" s="74">
        <v>16</v>
      </c>
      <c r="L22" s="16">
        <v>17.7</v>
      </c>
      <c r="M22" s="113">
        <v>1260.8</v>
      </c>
      <c r="N22" s="16">
        <v>1.7</v>
      </c>
      <c r="O22" s="16"/>
      <c r="P22" s="151">
        <v>1287.5999999999999</v>
      </c>
      <c r="Q22" s="16"/>
      <c r="R22" s="16">
        <v>18.899999999999999</v>
      </c>
      <c r="S22" s="101">
        <v>1340.8</v>
      </c>
      <c r="T22" s="16">
        <v>-3.7</v>
      </c>
      <c r="U22" s="20">
        <v>16</v>
      </c>
      <c r="V22" s="16">
        <v>17.899999999999999</v>
      </c>
      <c r="W22" s="101">
        <v>1266.0999999999999</v>
      </c>
      <c r="X22" s="16">
        <v>-2.1</v>
      </c>
      <c r="Y22" s="15"/>
      <c r="Z22" s="151">
        <v>1229.2</v>
      </c>
      <c r="AA22" s="16"/>
      <c r="AB22" s="16">
        <v>16.600000000000001</v>
      </c>
      <c r="AC22" s="101">
        <v>1182.2</v>
      </c>
      <c r="AD22" s="16">
        <v>-3</v>
      </c>
      <c r="AE22" s="20">
        <v>16</v>
      </c>
      <c r="AF22" s="16">
        <v>15.4</v>
      </c>
      <c r="AG22" s="101">
        <v>1101.8</v>
      </c>
      <c r="AH22" s="16">
        <v>-0.9</v>
      </c>
      <c r="AI22" s="16">
        <v>15.5</v>
      </c>
      <c r="AJ22" s="101">
        <v>1106.94</v>
      </c>
      <c r="AK22" s="16">
        <v>3.2</v>
      </c>
      <c r="AL22" s="101">
        <v>16.3</v>
      </c>
      <c r="AM22" s="101">
        <v>1169</v>
      </c>
      <c r="AN22" s="101">
        <v>1.8</v>
      </c>
    </row>
    <row r="23" spans="1:40" x14ac:dyDescent="0.2">
      <c r="A23" s="20">
        <v>17</v>
      </c>
      <c r="B23" s="101">
        <f t="shared" si="0"/>
        <v>16.17261686719829</v>
      </c>
      <c r="C23" s="101">
        <v>1147.9000000000001</v>
      </c>
      <c r="D23" s="101">
        <v>3.9</v>
      </c>
      <c r="E23" s="16">
        <f t="shared" si="1"/>
        <v>16.835936949754196</v>
      </c>
      <c r="F23" s="101">
        <v>1195.2</v>
      </c>
      <c r="G23" s="101">
        <v>4.2</v>
      </c>
      <c r="H23" s="16">
        <f t="shared" si="2"/>
        <v>17.248699564178267</v>
      </c>
      <c r="I23" s="151">
        <v>1226.9000000000001</v>
      </c>
      <c r="J23" s="16">
        <f t="shared" si="3"/>
        <v>-9.9999999999909051E-2</v>
      </c>
      <c r="K23" s="74">
        <v>17</v>
      </c>
      <c r="L23" s="16">
        <v>17.7</v>
      </c>
      <c r="M23" s="101">
        <v>1260.0999999999999</v>
      </c>
      <c r="N23" s="16">
        <v>-0.7</v>
      </c>
      <c r="O23" s="16"/>
      <c r="P23" s="151">
        <v>1294.8</v>
      </c>
      <c r="Q23" s="16"/>
      <c r="R23" s="16">
        <v>18.8</v>
      </c>
      <c r="S23" s="101">
        <v>1338.8</v>
      </c>
      <c r="T23" s="16">
        <v>-2</v>
      </c>
      <c r="U23" s="20">
        <v>17</v>
      </c>
      <c r="V23" s="16">
        <v>17.899999999999999</v>
      </c>
      <c r="W23" s="101">
        <v>1267.5</v>
      </c>
      <c r="X23" s="16">
        <v>1.4</v>
      </c>
      <c r="Y23" s="15">
        <v>17.3</v>
      </c>
      <c r="Z23" s="192">
        <v>1233.6500000000001</v>
      </c>
      <c r="AA23" s="16">
        <v>4.5</v>
      </c>
      <c r="AB23" s="16">
        <v>16.5</v>
      </c>
      <c r="AC23" s="101">
        <v>1180.4000000000001</v>
      </c>
      <c r="AD23" s="16">
        <v>-1.8</v>
      </c>
      <c r="AE23" s="20">
        <v>17</v>
      </c>
      <c r="AF23" s="16"/>
      <c r="AG23" s="151">
        <v>1099.7</v>
      </c>
      <c r="AH23" s="101"/>
      <c r="AI23" s="16">
        <v>15.5</v>
      </c>
      <c r="AJ23" s="101">
        <v>1109.8399999999999</v>
      </c>
      <c r="AK23" s="16">
        <v>2.9</v>
      </c>
      <c r="AL23" s="101">
        <v>16.3</v>
      </c>
      <c r="AM23" s="101">
        <v>1169.4000000000001</v>
      </c>
      <c r="AN23" s="101">
        <v>0.4</v>
      </c>
    </row>
    <row r="24" spans="1:40" x14ac:dyDescent="0.2">
      <c r="A24" s="20">
        <v>18</v>
      </c>
      <c r="B24" s="101">
        <f t="shared" si="0"/>
        <v>16.176843528980811</v>
      </c>
      <c r="C24" s="153">
        <v>1148.2</v>
      </c>
      <c r="D24" s="101"/>
      <c r="E24" s="16">
        <f t="shared" si="1"/>
        <v>16.907777042160273</v>
      </c>
      <c r="F24" s="101">
        <v>1200.3</v>
      </c>
      <c r="G24" s="101">
        <v>5.0999999999999996</v>
      </c>
      <c r="H24" s="16">
        <f t="shared" si="2"/>
        <v>17.17840573597638</v>
      </c>
      <c r="I24" s="101">
        <v>1221.9000000000001</v>
      </c>
      <c r="J24" s="16">
        <f t="shared" si="3"/>
        <v>-5</v>
      </c>
      <c r="K24" s="74">
        <v>18</v>
      </c>
      <c r="L24" s="16"/>
      <c r="M24" s="151">
        <v>1260.4000000000001</v>
      </c>
      <c r="N24" s="16"/>
      <c r="O24" s="16">
        <v>18.3</v>
      </c>
      <c r="P24" s="101">
        <v>1303.9000000000001</v>
      </c>
      <c r="Q24" s="16">
        <v>9.1</v>
      </c>
      <c r="R24" s="16">
        <v>19</v>
      </c>
      <c r="S24" s="101">
        <v>1344.5</v>
      </c>
      <c r="T24" s="16">
        <v>5.7</v>
      </c>
      <c r="U24" s="20">
        <v>18</v>
      </c>
      <c r="V24" s="16"/>
      <c r="W24" s="151">
        <v>1267.0999999999999</v>
      </c>
      <c r="X24" s="16"/>
      <c r="Y24" s="15">
        <v>17.3</v>
      </c>
      <c r="Z24" s="101">
        <v>1229.2</v>
      </c>
      <c r="AA24" s="16">
        <v>-4.5</v>
      </c>
      <c r="AB24" s="16">
        <v>16.600000000000001</v>
      </c>
      <c r="AC24" s="101">
        <v>1182</v>
      </c>
      <c r="AD24" s="16">
        <v>1.6</v>
      </c>
      <c r="AE24" s="20">
        <v>18</v>
      </c>
      <c r="AF24" s="16"/>
      <c r="AG24" s="151">
        <v>1098</v>
      </c>
      <c r="AH24" s="16"/>
      <c r="AI24" s="16">
        <v>15.5</v>
      </c>
      <c r="AJ24" s="101">
        <v>1109.54</v>
      </c>
      <c r="AK24" s="16">
        <v>-0.2</v>
      </c>
      <c r="AL24" s="101">
        <v>16.3</v>
      </c>
      <c r="AM24" s="101">
        <v>1171</v>
      </c>
      <c r="AN24" s="101">
        <v>1.6</v>
      </c>
    </row>
    <row r="25" spans="1:40" x14ac:dyDescent="0.2">
      <c r="A25" s="20">
        <v>19</v>
      </c>
      <c r="B25" s="101">
        <f t="shared" si="0"/>
        <v>16.150074671024822</v>
      </c>
      <c r="C25" s="153">
        <v>1146.3</v>
      </c>
      <c r="D25" s="101"/>
      <c r="E25" s="16">
        <f t="shared" si="1"/>
        <v>16.896508008057356</v>
      </c>
      <c r="F25" s="101">
        <v>1199.5</v>
      </c>
      <c r="G25" s="101">
        <v>-0.8</v>
      </c>
      <c r="H25" s="16">
        <f t="shared" si="2"/>
        <v>17.150288204695627</v>
      </c>
      <c r="I25" s="101">
        <v>1219.9000000000001</v>
      </c>
      <c r="J25" s="16">
        <f t="shared" si="3"/>
        <v>-2</v>
      </c>
      <c r="K25" s="74">
        <v>19</v>
      </c>
      <c r="L25" s="16"/>
      <c r="M25" s="151">
        <v>1251.5999999999999</v>
      </c>
      <c r="N25" s="16"/>
      <c r="O25" s="16">
        <v>18.5</v>
      </c>
      <c r="P25" s="101">
        <v>1312.4</v>
      </c>
      <c r="Q25" s="16">
        <v>8.5</v>
      </c>
      <c r="R25" s="16">
        <v>18.8</v>
      </c>
      <c r="S25" s="101">
        <v>1333.3</v>
      </c>
      <c r="T25" s="71">
        <v>-11.2</v>
      </c>
      <c r="U25" s="20">
        <v>19</v>
      </c>
      <c r="V25" s="65"/>
      <c r="W25" s="324">
        <v>1267.3</v>
      </c>
      <c r="X25" s="65"/>
      <c r="Y25" s="16">
        <v>17.2</v>
      </c>
      <c r="Z25" s="101">
        <v>1226</v>
      </c>
      <c r="AA25" s="16">
        <v>-3.2</v>
      </c>
      <c r="AB25" s="16"/>
      <c r="AC25" s="151">
        <v>1176.7</v>
      </c>
      <c r="AD25" s="16"/>
      <c r="AE25" s="20">
        <v>19</v>
      </c>
      <c r="AF25" s="16">
        <v>15.4</v>
      </c>
      <c r="AG25" s="101">
        <v>1101.3</v>
      </c>
      <c r="AH25" s="16">
        <v>3.3</v>
      </c>
      <c r="AI25" s="16">
        <v>15.6</v>
      </c>
      <c r="AJ25" s="101">
        <v>1117</v>
      </c>
      <c r="AK25" s="15">
        <v>7.5</v>
      </c>
      <c r="AL25" s="101"/>
      <c r="AM25" s="151">
        <v>1172.5</v>
      </c>
      <c r="AN25" s="101"/>
    </row>
    <row r="26" spans="1:40" x14ac:dyDescent="0.2">
      <c r="A26" s="20">
        <v>20</v>
      </c>
      <c r="B26" s="101">
        <f t="shared" si="0"/>
        <v>16.226154583110262</v>
      </c>
      <c r="C26" s="151">
        <v>1151.7</v>
      </c>
      <c r="D26" s="101">
        <v>5.4</v>
      </c>
      <c r="E26" s="16">
        <f t="shared" si="1"/>
        <v>16.94017551520615</v>
      </c>
      <c r="F26" s="101">
        <v>1202.5999999999999</v>
      </c>
      <c r="G26" s="101">
        <v>3.1</v>
      </c>
      <c r="H26" s="16">
        <f t="shared" si="2"/>
        <v>17.191058625052719</v>
      </c>
      <c r="I26" s="101">
        <v>1222.8</v>
      </c>
      <c r="J26" s="16">
        <f t="shared" si="3"/>
        <v>2.8999999999998636</v>
      </c>
      <c r="K26" s="74">
        <v>20</v>
      </c>
      <c r="L26" s="15">
        <v>17.7</v>
      </c>
      <c r="M26" s="101">
        <v>1261.9000000000001</v>
      </c>
      <c r="N26" s="15">
        <v>10.3</v>
      </c>
      <c r="O26" s="101">
        <v>18.5</v>
      </c>
      <c r="P26" s="101">
        <v>1315</v>
      </c>
      <c r="Q26" s="16">
        <v>3</v>
      </c>
      <c r="R26" s="16"/>
      <c r="S26" s="151">
        <v>1337.7</v>
      </c>
      <c r="T26" s="16"/>
      <c r="U26" s="20">
        <v>20</v>
      </c>
      <c r="V26" s="101">
        <v>17.899999999999999</v>
      </c>
      <c r="W26" s="101">
        <v>1272.4000000000001</v>
      </c>
      <c r="X26" s="101">
        <v>5.0999999999999996</v>
      </c>
      <c r="Y26" s="16">
        <v>17.3</v>
      </c>
      <c r="Z26" s="101">
        <v>1227.8</v>
      </c>
      <c r="AA26" s="16">
        <v>1.8</v>
      </c>
      <c r="AB26" s="16"/>
      <c r="AC26" s="151">
        <v>1166.8</v>
      </c>
      <c r="AD26" s="16"/>
      <c r="AE26" s="20">
        <v>20</v>
      </c>
      <c r="AF26" s="16">
        <v>15.4</v>
      </c>
      <c r="AG26" s="101">
        <v>1099.9000000000001</v>
      </c>
      <c r="AH26" s="16">
        <v>-1.4</v>
      </c>
      <c r="AI26" s="16">
        <v>15.6</v>
      </c>
      <c r="AJ26" s="101">
        <v>1120.44</v>
      </c>
      <c r="AK26" s="15">
        <v>3.4</v>
      </c>
      <c r="AL26" s="101"/>
      <c r="AM26" s="151">
        <v>1170.4000000000001</v>
      </c>
      <c r="AN26" s="101"/>
    </row>
    <row r="27" spans="1:40" x14ac:dyDescent="0.2">
      <c r="A27" s="20">
        <v>21</v>
      </c>
      <c r="B27" s="101">
        <f t="shared" si="0"/>
        <v>16.275465637239709</v>
      </c>
      <c r="C27" s="101">
        <v>1155.2</v>
      </c>
      <c r="D27" s="101">
        <v>3.5</v>
      </c>
      <c r="E27" s="16">
        <f t="shared" si="1"/>
        <v>16.955670437097659</v>
      </c>
      <c r="F27" s="101">
        <v>1203.7</v>
      </c>
      <c r="G27" s="101">
        <v>1.1000000000000001</v>
      </c>
      <c r="H27" s="16">
        <f t="shared" si="2"/>
        <v>17.126388303106985</v>
      </c>
      <c r="I27" s="151">
        <v>1218.2</v>
      </c>
      <c r="J27" s="16">
        <f t="shared" si="3"/>
        <v>-4.5999999999999091</v>
      </c>
      <c r="K27" s="74">
        <v>21</v>
      </c>
      <c r="L27" s="16">
        <v>17.7</v>
      </c>
      <c r="M27" s="101">
        <v>1264.3</v>
      </c>
      <c r="N27" s="16">
        <v>2.4</v>
      </c>
      <c r="O27" s="16">
        <v>18.600000000000001</v>
      </c>
      <c r="P27" s="101">
        <v>1319.8</v>
      </c>
      <c r="Q27" s="16">
        <v>4.4000000000000004</v>
      </c>
      <c r="R27" s="16"/>
      <c r="S27" s="151">
        <v>1335.7</v>
      </c>
      <c r="T27" s="16"/>
      <c r="U27" s="20">
        <v>21</v>
      </c>
      <c r="V27" s="101">
        <v>17.899999999999999</v>
      </c>
      <c r="W27" s="101">
        <v>1273.9000000000001</v>
      </c>
      <c r="X27" s="101">
        <v>1.6</v>
      </c>
      <c r="Y27" s="16">
        <v>17.3</v>
      </c>
      <c r="Z27" s="101">
        <v>1231.0999999999999</v>
      </c>
      <c r="AA27" s="15">
        <v>3.3</v>
      </c>
      <c r="AB27" s="16">
        <v>16.5</v>
      </c>
      <c r="AC27" s="101">
        <v>1177</v>
      </c>
      <c r="AD27" s="16">
        <v>10.199999999999999</v>
      </c>
      <c r="AE27" s="20">
        <v>21</v>
      </c>
      <c r="AF27" s="16">
        <v>15.3</v>
      </c>
      <c r="AG27" s="101">
        <v>1097.7</v>
      </c>
      <c r="AH27" s="16">
        <v>-2.2000000000000002</v>
      </c>
      <c r="AI27" s="16"/>
      <c r="AJ27" s="151">
        <v>1121.7</v>
      </c>
      <c r="AK27" s="16"/>
      <c r="AL27" s="101">
        <v>16.399999999999999</v>
      </c>
      <c r="AM27" s="101">
        <v>1178.5999999999999</v>
      </c>
      <c r="AN27" s="101">
        <v>8.1999999999999993</v>
      </c>
    </row>
    <row r="28" spans="1:40" x14ac:dyDescent="0.2">
      <c r="A28" s="20">
        <v>22</v>
      </c>
      <c r="B28" s="101">
        <f t="shared" si="0"/>
        <v>16.258558990109613</v>
      </c>
      <c r="C28" s="101">
        <v>1154</v>
      </c>
      <c r="D28" s="101">
        <v>-1.2</v>
      </c>
      <c r="E28" s="16">
        <f t="shared" si="1"/>
        <v>16.769731374399573</v>
      </c>
      <c r="F28" s="151">
        <v>1190.5</v>
      </c>
      <c r="G28" s="16"/>
      <c r="H28" s="16">
        <f t="shared" si="2"/>
        <v>17.213552650077325</v>
      </c>
      <c r="I28" s="151">
        <v>1224.4000000000001</v>
      </c>
      <c r="J28" s="16">
        <f t="shared" si="3"/>
        <v>6.2000000000000455</v>
      </c>
      <c r="K28" s="74">
        <v>22</v>
      </c>
      <c r="L28" s="16">
        <v>17.7</v>
      </c>
      <c r="M28" s="101">
        <v>1262.8</v>
      </c>
      <c r="N28" s="16">
        <v>-1.5</v>
      </c>
      <c r="O28" s="16">
        <v>18.5</v>
      </c>
      <c r="P28" s="101">
        <v>1318</v>
      </c>
      <c r="Q28" s="16">
        <v>-1.8</v>
      </c>
      <c r="R28" s="101">
        <v>18.899999999999999</v>
      </c>
      <c r="S28" s="101">
        <v>1339.9</v>
      </c>
      <c r="T28" s="101">
        <v>4.2</v>
      </c>
      <c r="U28" s="20">
        <v>22</v>
      </c>
      <c r="V28" s="101">
        <v>17.899999999999999</v>
      </c>
      <c r="W28" s="101">
        <v>1271.5</v>
      </c>
      <c r="X28" s="101">
        <v>-2.4</v>
      </c>
      <c r="Y28" s="16"/>
      <c r="Z28" s="151">
        <v>1228.3499999999999</v>
      </c>
      <c r="AA28" s="16"/>
      <c r="AB28" s="16">
        <v>16.399999999999999</v>
      </c>
      <c r="AC28" s="101">
        <v>1172</v>
      </c>
      <c r="AD28" s="16">
        <v>-5</v>
      </c>
      <c r="AE28" s="20">
        <v>22</v>
      </c>
      <c r="AF28" s="16">
        <v>15.4</v>
      </c>
      <c r="AG28" s="101">
        <v>1100.5</v>
      </c>
      <c r="AH28" s="16">
        <v>2.8</v>
      </c>
      <c r="AI28" s="16"/>
      <c r="AJ28" s="151">
        <v>1123.5</v>
      </c>
      <c r="AK28" s="16"/>
      <c r="AL28" s="101">
        <v>16.399999999999999</v>
      </c>
      <c r="AM28" s="151">
        <v>1177</v>
      </c>
      <c r="AN28" s="101">
        <v>-1.6</v>
      </c>
    </row>
    <row r="29" spans="1:40" x14ac:dyDescent="0.2">
      <c r="A29" s="20">
        <v>23</v>
      </c>
      <c r="B29" s="101">
        <f t="shared" si="0"/>
        <v>16.278283411761393</v>
      </c>
      <c r="C29" s="101">
        <v>1155.4000000000001</v>
      </c>
      <c r="D29" s="101">
        <v>1.4</v>
      </c>
      <c r="E29" s="16">
        <f t="shared" si="1"/>
        <v>16.861292276485752</v>
      </c>
      <c r="F29" s="151">
        <v>1197</v>
      </c>
      <c r="G29" s="15"/>
      <c r="H29" s="16">
        <f t="shared" si="2"/>
        <v>17.255728946998452</v>
      </c>
      <c r="I29" s="101">
        <v>1227.4000000000001</v>
      </c>
      <c r="J29" s="16">
        <f t="shared" si="3"/>
        <v>3</v>
      </c>
      <c r="K29" s="74">
        <v>23</v>
      </c>
      <c r="L29" s="16">
        <v>17.7</v>
      </c>
      <c r="M29" s="113">
        <v>1264.2</v>
      </c>
      <c r="N29" s="16">
        <v>1.4</v>
      </c>
      <c r="O29" s="16"/>
      <c r="P29" s="151">
        <v>1319.5</v>
      </c>
      <c r="Q29" s="16"/>
      <c r="R29" s="16">
        <v>18.899999999999999</v>
      </c>
      <c r="S29" s="101">
        <v>1337.1</v>
      </c>
      <c r="T29" s="101">
        <v>-2.8</v>
      </c>
      <c r="U29" s="20">
        <v>23</v>
      </c>
      <c r="V29" s="16">
        <v>17.899999999999999</v>
      </c>
      <c r="W29" s="101">
        <v>1268.2</v>
      </c>
      <c r="X29" s="16">
        <v>-3.3</v>
      </c>
      <c r="Y29" s="16"/>
      <c r="Z29" s="151">
        <v>1231.25</v>
      </c>
      <c r="AA29" s="15"/>
      <c r="AB29" s="16">
        <v>16.399999999999999</v>
      </c>
      <c r="AC29" s="101">
        <v>1171.3499999999999</v>
      </c>
      <c r="AD29" s="16">
        <v>-0.7</v>
      </c>
      <c r="AE29" s="20">
        <v>23</v>
      </c>
      <c r="AF29" s="16">
        <v>15.5</v>
      </c>
      <c r="AG29" s="101">
        <v>1106.3</v>
      </c>
      <c r="AH29" s="16">
        <v>5.8</v>
      </c>
      <c r="AI29" s="16">
        <v>15.7</v>
      </c>
      <c r="AJ29" s="101">
        <v>1128.5</v>
      </c>
      <c r="AK29" s="16">
        <v>4.9000000000000004</v>
      </c>
      <c r="AL29" s="101">
        <v>16.5</v>
      </c>
      <c r="AM29" s="101">
        <v>1179.5999999999999</v>
      </c>
      <c r="AN29" s="101">
        <v>2.6</v>
      </c>
    </row>
    <row r="30" spans="1:40" x14ac:dyDescent="0.2">
      <c r="A30" s="20">
        <v>24</v>
      </c>
      <c r="B30" s="101">
        <f t="shared" si="0"/>
        <v>16.28814562258728</v>
      </c>
      <c r="C30" s="101">
        <v>1156.0999999999999</v>
      </c>
      <c r="D30" s="101">
        <v>0.7</v>
      </c>
      <c r="E30" s="16">
        <f t="shared" si="1"/>
        <v>16.803538476708315</v>
      </c>
      <c r="F30" s="151">
        <v>1192.9000000000001</v>
      </c>
      <c r="G30" s="15"/>
      <c r="H30" s="16">
        <f t="shared" si="2"/>
        <v>17.369604948685506</v>
      </c>
      <c r="I30" s="101">
        <v>1235.5</v>
      </c>
      <c r="J30" s="16">
        <f t="shared" si="3"/>
        <v>8.0999999999999091</v>
      </c>
      <c r="K30" s="74">
        <v>24</v>
      </c>
      <c r="L30" s="16">
        <v>17.7</v>
      </c>
      <c r="M30" s="113">
        <v>1262.5</v>
      </c>
      <c r="N30" s="16">
        <v>-1.7</v>
      </c>
      <c r="O30" s="16"/>
      <c r="P30" s="151">
        <v>1316.3</v>
      </c>
      <c r="Q30" s="16"/>
      <c r="R30" s="16"/>
      <c r="S30" s="151">
        <v>1332.1</v>
      </c>
      <c r="T30" s="16"/>
      <c r="U30" s="20">
        <v>24</v>
      </c>
      <c r="V30" s="16">
        <v>17.899999999999999</v>
      </c>
      <c r="W30" s="101">
        <v>1274.0999999999999</v>
      </c>
      <c r="X30" s="16">
        <v>5.9</v>
      </c>
      <c r="Y30" s="16">
        <v>17.3</v>
      </c>
      <c r="Z30" s="192">
        <v>1232</v>
      </c>
      <c r="AA30" s="15">
        <v>0.7</v>
      </c>
      <c r="AB30" s="16">
        <v>16.399999999999999</v>
      </c>
      <c r="AC30" s="101">
        <v>1168</v>
      </c>
      <c r="AD30" s="16">
        <v>-3.4</v>
      </c>
      <c r="AE30" s="20">
        <v>24</v>
      </c>
      <c r="AF30" s="16"/>
      <c r="AG30" s="151">
        <v>1105.9000000000001</v>
      </c>
      <c r="AH30" s="16"/>
      <c r="AI30" s="16">
        <v>15.8</v>
      </c>
      <c r="AJ30" s="101">
        <v>1131.9000000000001</v>
      </c>
      <c r="AK30" s="16">
        <v>3.4</v>
      </c>
      <c r="AL30" s="101">
        <v>16.399999999999999</v>
      </c>
      <c r="AM30" s="101">
        <v>1178.75</v>
      </c>
      <c r="AN30" s="101">
        <v>-0.8</v>
      </c>
    </row>
    <row r="31" spans="1:40" x14ac:dyDescent="0.2">
      <c r="A31" s="20">
        <v>25</v>
      </c>
      <c r="B31" s="101">
        <f t="shared" si="0"/>
        <v>16.334638902195046</v>
      </c>
      <c r="C31" s="153">
        <v>1159.4000000000001</v>
      </c>
      <c r="D31" s="101"/>
      <c r="E31" s="16">
        <f t="shared" si="1"/>
        <v>17.045822709920976</v>
      </c>
      <c r="F31" s="154">
        <v>1210.0999999999999</v>
      </c>
      <c r="G31" s="71">
        <v>7.5</v>
      </c>
      <c r="H31" s="16">
        <f t="shared" si="2"/>
        <v>17.27681709545902</v>
      </c>
      <c r="I31" s="101">
        <v>1228.9000000000001</v>
      </c>
      <c r="J31" s="16">
        <f t="shared" si="3"/>
        <v>-6.5999999999999091</v>
      </c>
      <c r="K31" s="74">
        <v>25</v>
      </c>
      <c r="L31" s="16"/>
      <c r="M31" s="151">
        <v>1265.2</v>
      </c>
      <c r="N31" s="16"/>
      <c r="O31" s="16">
        <v>18.600000000000001</v>
      </c>
      <c r="P31" s="101">
        <v>1323.5</v>
      </c>
      <c r="Q31" s="16">
        <v>7.2</v>
      </c>
      <c r="R31" s="16">
        <v>18.8</v>
      </c>
      <c r="S31" s="113">
        <v>1330</v>
      </c>
      <c r="T31" s="16">
        <v>-2.1</v>
      </c>
      <c r="U31" s="20">
        <v>25</v>
      </c>
      <c r="V31" s="16"/>
      <c r="W31" s="151">
        <v>1270.5999999999999</v>
      </c>
      <c r="X31" s="16"/>
      <c r="Y31" s="15">
        <v>17.3</v>
      </c>
      <c r="Z31" s="101">
        <v>1232.55</v>
      </c>
      <c r="AA31" s="15">
        <v>0.6</v>
      </c>
      <c r="AB31" s="16">
        <v>16.3</v>
      </c>
      <c r="AC31" s="101">
        <v>1165.8499999999999</v>
      </c>
      <c r="AD31" s="16">
        <v>-2.1</v>
      </c>
      <c r="AE31" s="20">
        <v>25</v>
      </c>
      <c r="AF31" s="15"/>
      <c r="AG31" s="151">
        <v>1104.9000000000001</v>
      </c>
      <c r="AH31" s="16"/>
      <c r="AI31" s="16">
        <v>15.8</v>
      </c>
      <c r="AJ31" s="101">
        <v>1133.2</v>
      </c>
      <c r="AK31" s="16">
        <v>1.3</v>
      </c>
      <c r="AL31" s="101">
        <v>16.5</v>
      </c>
      <c r="AM31" s="101">
        <v>1180.4000000000001</v>
      </c>
      <c r="AN31" s="101">
        <v>1.6</v>
      </c>
    </row>
    <row r="32" spans="1:40" x14ac:dyDescent="0.2">
      <c r="A32" s="20">
        <v>26</v>
      </c>
      <c r="B32" s="101">
        <f t="shared" si="0"/>
        <v>16.330412240412521</v>
      </c>
      <c r="C32" s="153">
        <v>1159.0999999999999</v>
      </c>
      <c r="D32" s="101"/>
      <c r="E32" s="16">
        <f t="shared" si="1"/>
        <v>17.055683114761024</v>
      </c>
      <c r="F32" s="155">
        <v>1210.8</v>
      </c>
      <c r="G32" s="50">
        <v>0.7</v>
      </c>
      <c r="H32" s="16">
        <f t="shared" si="2"/>
        <v>17.254323070434413</v>
      </c>
      <c r="I32" s="101">
        <v>1227.3</v>
      </c>
      <c r="J32" s="16">
        <f t="shared" si="3"/>
        <v>-1.6000000000001364</v>
      </c>
      <c r="K32" s="74">
        <v>26</v>
      </c>
      <c r="L32" s="16"/>
      <c r="M32" s="151">
        <v>1262.3</v>
      </c>
      <c r="N32" s="16"/>
      <c r="O32" s="16"/>
      <c r="P32" s="151">
        <v>1323.1</v>
      </c>
      <c r="Q32" s="16"/>
      <c r="R32" s="16">
        <v>18.7</v>
      </c>
      <c r="S32" s="113">
        <v>1324</v>
      </c>
      <c r="T32" s="16">
        <v>-5.8</v>
      </c>
      <c r="U32" s="20">
        <v>26</v>
      </c>
      <c r="V32" s="16"/>
      <c r="W32" s="247">
        <v>1266.4000000000001</v>
      </c>
      <c r="X32" s="65"/>
      <c r="Y32" s="15">
        <v>17.3</v>
      </c>
      <c r="Z32" s="220">
        <v>1234.25</v>
      </c>
      <c r="AA32" s="16">
        <v>1.7</v>
      </c>
      <c r="AB32" s="16"/>
      <c r="AC32" s="188">
        <v>1151.5</v>
      </c>
      <c r="AD32" s="16"/>
      <c r="AE32" s="20">
        <v>26</v>
      </c>
      <c r="AF32" s="15">
        <v>15.5</v>
      </c>
      <c r="AG32" s="101">
        <v>1108.7</v>
      </c>
      <c r="AH32" s="16">
        <v>4.8</v>
      </c>
      <c r="AI32" s="16">
        <v>15.8</v>
      </c>
      <c r="AJ32" s="113">
        <v>1135.0999999999999</v>
      </c>
      <c r="AK32" s="154">
        <v>2</v>
      </c>
      <c r="AL32" s="101"/>
      <c r="AM32" s="151">
        <v>1177.8</v>
      </c>
      <c r="AN32" s="101"/>
    </row>
    <row r="33" spans="1:40" x14ac:dyDescent="0.2">
      <c r="A33" s="20">
        <v>27</v>
      </c>
      <c r="B33" s="101">
        <f t="shared" si="0"/>
        <v>16.385358843585337</v>
      </c>
      <c r="C33" s="113">
        <v>1163</v>
      </c>
      <c r="D33" s="101">
        <v>3.9</v>
      </c>
      <c r="E33" s="16">
        <f t="shared" si="1"/>
        <v>17.086672958544039</v>
      </c>
      <c r="F33" s="101">
        <v>1213</v>
      </c>
      <c r="G33" s="16">
        <v>2.2000000000000002</v>
      </c>
      <c r="H33" s="16">
        <f t="shared" si="2"/>
        <v>17.286658231407284</v>
      </c>
      <c r="I33" s="101">
        <v>1229.5999999999999</v>
      </c>
      <c r="J33" s="16">
        <f t="shared" si="3"/>
        <v>2.2999999999999545</v>
      </c>
      <c r="K33" s="74">
        <v>27</v>
      </c>
      <c r="L33" s="16">
        <v>17.7</v>
      </c>
      <c r="M33" s="101">
        <v>1260</v>
      </c>
      <c r="N33" s="16">
        <v>-2.2999999999999998</v>
      </c>
      <c r="O33" s="16"/>
      <c r="P33" s="101">
        <v>1322</v>
      </c>
      <c r="Q33" s="16"/>
      <c r="R33" s="16"/>
      <c r="S33" s="151">
        <v>1320.5</v>
      </c>
      <c r="T33" s="16"/>
      <c r="U33" s="20">
        <v>27</v>
      </c>
      <c r="V33" s="16">
        <v>17.8</v>
      </c>
      <c r="W33" s="101">
        <v>1266.0999999999999</v>
      </c>
      <c r="X33" s="16">
        <v>-0.3</v>
      </c>
      <c r="Y33" s="16">
        <v>17.399999999999999</v>
      </c>
      <c r="Z33" s="101">
        <v>1235.3499999999999</v>
      </c>
      <c r="AA33" s="15">
        <v>1.1000000000000001</v>
      </c>
      <c r="AB33" s="16"/>
      <c r="AC33" s="188">
        <v>1153.3</v>
      </c>
      <c r="AD33" s="16"/>
      <c r="AE33" s="20">
        <v>27</v>
      </c>
      <c r="AF33" s="16">
        <v>15.4</v>
      </c>
      <c r="AG33" s="101">
        <v>1103.0999999999999</v>
      </c>
      <c r="AH33" s="16">
        <v>-5.6</v>
      </c>
      <c r="AI33" s="15">
        <v>15.9</v>
      </c>
      <c r="AJ33" s="101">
        <v>1137.4000000000001</v>
      </c>
      <c r="AK33" s="50">
        <v>2.2999999999999998</v>
      </c>
      <c r="AL33" s="101"/>
      <c r="AM33" s="151">
        <v>1178.3</v>
      </c>
      <c r="AN33" s="101"/>
    </row>
    <row r="34" spans="1:40" x14ac:dyDescent="0.2">
      <c r="A34" s="20">
        <v>28</v>
      </c>
      <c r="B34" s="101">
        <f t="shared" si="0"/>
        <v>16.396629941672067</v>
      </c>
      <c r="C34" s="113">
        <v>1163.8</v>
      </c>
      <c r="D34" s="101">
        <v>0.8</v>
      </c>
      <c r="E34" s="16">
        <f t="shared" si="1"/>
        <v>17.09653336338409</v>
      </c>
      <c r="F34" s="101">
        <v>1213.7</v>
      </c>
      <c r="G34" s="16">
        <v>0.7</v>
      </c>
      <c r="H34" s="16">
        <f t="shared" si="2"/>
        <v>17.324616898636297</v>
      </c>
      <c r="I34" s="151">
        <v>1232.3</v>
      </c>
      <c r="J34" s="16">
        <f t="shared" si="3"/>
        <v>2.7000000000000455</v>
      </c>
      <c r="K34" s="74">
        <v>28</v>
      </c>
      <c r="L34" s="16">
        <v>17.8</v>
      </c>
      <c r="M34" s="151">
        <v>1265.5999999999999</v>
      </c>
      <c r="N34" s="16">
        <v>5.6</v>
      </c>
      <c r="O34" s="16"/>
      <c r="P34" s="101">
        <v>1312.1</v>
      </c>
      <c r="Q34" s="16"/>
      <c r="R34" s="16"/>
      <c r="S34" s="151">
        <v>1316.3</v>
      </c>
      <c r="T34" s="16"/>
      <c r="U34" s="20">
        <v>28</v>
      </c>
      <c r="V34" s="16">
        <v>17.899999999999999</v>
      </c>
      <c r="W34" s="101">
        <v>1268.3</v>
      </c>
      <c r="X34" s="16">
        <v>2.2000000000000002</v>
      </c>
      <c r="Y34" s="16">
        <v>17.3</v>
      </c>
      <c r="Z34" s="101">
        <v>1231.8</v>
      </c>
      <c r="AA34" s="16">
        <v>-3.6</v>
      </c>
      <c r="AB34" s="16">
        <v>16.2</v>
      </c>
      <c r="AC34" s="101">
        <v>1156.8</v>
      </c>
      <c r="AD34" s="16">
        <v>3.5</v>
      </c>
      <c r="AE34" s="20">
        <v>28</v>
      </c>
      <c r="AF34" s="16">
        <v>15.5</v>
      </c>
      <c r="AG34" s="101">
        <v>1106.9000000000001</v>
      </c>
      <c r="AH34" s="16">
        <v>3.7</v>
      </c>
      <c r="AI34" s="16"/>
      <c r="AJ34" s="151">
        <v>1138.4000000000001</v>
      </c>
      <c r="AK34" s="50"/>
      <c r="AL34" s="101">
        <v>16.399999999999999</v>
      </c>
      <c r="AM34" s="101">
        <v>1177.4000000000001</v>
      </c>
      <c r="AN34" s="101">
        <v>-0.9</v>
      </c>
    </row>
    <row r="35" spans="1:40" x14ac:dyDescent="0.2">
      <c r="A35" s="20">
        <v>29</v>
      </c>
      <c r="B35" s="101">
        <f t="shared" si="0"/>
        <v>16.396629941672067</v>
      </c>
      <c r="C35" s="113">
        <v>1163.8</v>
      </c>
      <c r="D35" s="101">
        <v>0</v>
      </c>
      <c r="E35" s="16">
        <f t="shared" si="1"/>
        <v>17.000746573509321</v>
      </c>
      <c r="F35" s="16">
        <v>1206.9000000000001</v>
      </c>
      <c r="G35" s="16"/>
      <c r="H35" s="16">
        <f t="shared" si="2"/>
        <v>17.354140306481092</v>
      </c>
      <c r="I35" s="151">
        <v>1234.4000000000001</v>
      </c>
      <c r="J35" s="16">
        <f t="shared" si="3"/>
        <v>2.1000000000001364</v>
      </c>
      <c r="K35" s="74">
        <v>29</v>
      </c>
      <c r="L35" s="101">
        <v>17.8</v>
      </c>
      <c r="M35" s="101">
        <v>1270.5999999999999</v>
      </c>
      <c r="N35" s="16">
        <v>5</v>
      </c>
      <c r="O35" s="16"/>
      <c r="P35" s="113">
        <v>1322.8</v>
      </c>
      <c r="Q35" s="16"/>
      <c r="R35" s="16">
        <v>18.600000000000001</v>
      </c>
      <c r="S35" s="101">
        <v>1315.7</v>
      </c>
      <c r="T35" s="16">
        <v>0.8</v>
      </c>
      <c r="U35" s="20">
        <v>29</v>
      </c>
      <c r="V35" s="16">
        <v>17.8</v>
      </c>
      <c r="W35" s="101">
        <v>1261.8</v>
      </c>
      <c r="X35" s="16">
        <v>-6.5</v>
      </c>
      <c r="Y35" s="16"/>
      <c r="Z35" s="151">
        <v>1229.45</v>
      </c>
      <c r="AA35" s="16"/>
      <c r="AB35" s="16">
        <v>16.2</v>
      </c>
      <c r="AC35" s="101">
        <v>1154</v>
      </c>
      <c r="AD35" s="16">
        <v>-2.8</v>
      </c>
      <c r="AE35" s="20">
        <v>29</v>
      </c>
      <c r="AF35" s="16">
        <v>15.5</v>
      </c>
      <c r="AG35" s="101">
        <v>1107.3</v>
      </c>
      <c r="AH35" s="16">
        <v>0.5</v>
      </c>
      <c r="AI35" s="16"/>
      <c r="AJ35" s="151">
        <v>1139</v>
      </c>
      <c r="AK35" s="16"/>
      <c r="AL35" s="101">
        <v>16.3</v>
      </c>
      <c r="AM35" s="101">
        <v>1171.8</v>
      </c>
      <c r="AN35" s="101">
        <v>-5.6</v>
      </c>
    </row>
    <row r="36" spans="1:40" x14ac:dyDescent="0.2">
      <c r="A36" s="20">
        <v>30</v>
      </c>
      <c r="B36" s="101">
        <f t="shared" si="0"/>
        <v>16.378314407281131</v>
      </c>
      <c r="C36" s="113">
        <v>1162.5</v>
      </c>
      <c r="D36" s="101">
        <v>-1.3</v>
      </c>
      <c r="E36" s="16">
        <f t="shared" si="1"/>
        <v>0</v>
      </c>
      <c r="F36" s="151"/>
      <c r="G36" s="16"/>
      <c r="H36" s="16">
        <f t="shared" si="2"/>
        <v>17.358357936173206</v>
      </c>
      <c r="I36" s="101">
        <v>1234.7</v>
      </c>
      <c r="J36" s="16">
        <f t="shared" si="3"/>
        <v>0.29999999999995453</v>
      </c>
      <c r="K36" s="74">
        <v>30</v>
      </c>
      <c r="L36" s="101">
        <v>17.899999999999999</v>
      </c>
      <c r="M36" s="101">
        <v>1272.9000000000001</v>
      </c>
      <c r="N36" s="16">
        <v>2.2999999999999998</v>
      </c>
      <c r="O36" s="16"/>
      <c r="P36" s="113">
        <v>1326.6</v>
      </c>
      <c r="Q36" s="16"/>
      <c r="R36" s="16">
        <v>18.5</v>
      </c>
      <c r="S36" s="101">
        <v>1314.7</v>
      </c>
      <c r="T36" s="16">
        <v>-1</v>
      </c>
      <c r="U36" s="20">
        <v>30</v>
      </c>
      <c r="V36" s="16">
        <v>17.7</v>
      </c>
      <c r="W36" s="101">
        <v>1259.0999999999999</v>
      </c>
      <c r="X36" s="16">
        <v>-2.7</v>
      </c>
      <c r="Y36" s="16"/>
      <c r="Z36" s="151">
        <v>1229.152</v>
      </c>
      <c r="AA36" s="15"/>
      <c r="AB36" s="16">
        <v>16.100000000000001</v>
      </c>
      <c r="AC36" s="101">
        <v>1147.7</v>
      </c>
      <c r="AD36" s="16">
        <v>-6.3</v>
      </c>
      <c r="AE36" s="20">
        <v>30</v>
      </c>
      <c r="AF36" s="16">
        <v>15.5</v>
      </c>
      <c r="AG36" s="101">
        <v>1107.0999999999999</v>
      </c>
      <c r="AH36" s="16">
        <v>-0.3</v>
      </c>
      <c r="AI36" s="16">
        <v>15.9</v>
      </c>
      <c r="AJ36" s="101">
        <v>1138.9000000000001</v>
      </c>
      <c r="AK36" s="16">
        <v>-0.1</v>
      </c>
      <c r="AL36" s="101">
        <v>16.3</v>
      </c>
      <c r="AM36" s="101">
        <v>1170.0999999999999</v>
      </c>
      <c r="AN36" s="101">
        <v>-1.7</v>
      </c>
    </row>
    <row r="37" spans="1:40" x14ac:dyDescent="0.2">
      <c r="A37" s="20">
        <v>31</v>
      </c>
      <c r="B37" s="101">
        <f t="shared" si="0"/>
        <v>16.419172137845528</v>
      </c>
      <c r="C37" s="113">
        <v>1165.4000000000001</v>
      </c>
      <c r="D37" s="101">
        <v>2.9</v>
      </c>
      <c r="E37" s="16">
        <f t="shared" si="1"/>
        <v>0</v>
      </c>
      <c r="F37" s="151"/>
      <c r="G37" s="16"/>
      <c r="H37" s="16">
        <f t="shared" si="2"/>
        <v>17.424434134682976</v>
      </c>
      <c r="I37" s="151">
        <v>1239.4000000000001</v>
      </c>
      <c r="J37" s="16">
        <f t="shared" si="3"/>
        <v>4.7000000000000455</v>
      </c>
      <c r="K37" s="74">
        <v>31</v>
      </c>
      <c r="L37" s="15"/>
      <c r="M37" s="101"/>
      <c r="N37" s="16"/>
      <c r="O37" s="16"/>
      <c r="P37" s="101">
        <v>1332.9</v>
      </c>
      <c r="Q37" s="16"/>
      <c r="R37" s="78"/>
      <c r="S37" s="101"/>
      <c r="T37" s="78"/>
      <c r="U37" s="20">
        <v>31</v>
      </c>
      <c r="V37" s="16">
        <v>17.7</v>
      </c>
      <c r="W37" s="101">
        <v>1256</v>
      </c>
      <c r="X37" s="16">
        <v>-3.1</v>
      </c>
      <c r="Y37" s="16">
        <v>17.3</v>
      </c>
      <c r="Z37" s="101">
        <v>1228.0999999999999</v>
      </c>
      <c r="AA37" s="15">
        <v>-1.1000000000000001</v>
      </c>
      <c r="AB37" s="16"/>
      <c r="AC37" s="101"/>
      <c r="AD37" s="16"/>
      <c r="AE37" s="20">
        <v>31</v>
      </c>
      <c r="AF37" s="16"/>
      <c r="AG37" s="151">
        <v>1101.9000000000001</v>
      </c>
      <c r="AH37" s="16"/>
      <c r="AI37" s="16"/>
      <c r="AJ37" s="101"/>
      <c r="AK37" s="16"/>
      <c r="AL37" s="101">
        <v>16.399999999999999</v>
      </c>
      <c r="AM37" s="101">
        <v>1175</v>
      </c>
      <c r="AN37" s="101">
        <v>4.9000000000000004</v>
      </c>
    </row>
    <row r="38" spans="1:40" x14ac:dyDescent="0.2">
      <c r="B38" s="337">
        <f>AVERAGE(B7:B37)</f>
        <v>16.051725250622866</v>
      </c>
      <c r="C38" s="62">
        <f>SUM(C7:C37)</f>
        <v>35318.900000000009</v>
      </c>
      <c r="E38" s="337">
        <f>AVERAGE(E7:E35)</f>
        <v>16.758268046605224</v>
      </c>
      <c r="F38" s="62">
        <f>SUM(F7:F37)</f>
        <v>34500.9</v>
      </c>
      <c r="H38" s="337">
        <f>AVERAGE(H7:H37)</f>
        <v>17.172147317723564</v>
      </c>
      <c r="I38" s="62">
        <f>SUM(I7:I37)</f>
        <v>37865.100000000013</v>
      </c>
      <c r="L38" s="249">
        <f>AVERAGE(L7:L37)</f>
        <v>17.649999999999995</v>
      </c>
      <c r="M38" s="53">
        <f>SUM(M7:M37)</f>
        <v>37673.299999999996</v>
      </c>
      <c r="O38" s="249">
        <f>AVERAGE(O7:O37)</f>
        <v>18.284615384615385</v>
      </c>
      <c r="P38" s="62">
        <f>SUM(P7:P37)</f>
        <v>40322.600000000006</v>
      </c>
      <c r="R38" s="249">
        <f>AVERAGE(R7:R37)</f>
        <v>18.84</v>
      </c>
      <c r="S38" s="53">
        <f>SUM(S7:S37)</f>
        <v>40100.299999999996</v>
      </c>
      <c r="V38" s="249">
        <f>AVERAGE(V7:V37)</f>
        <v>17.886363636363637</v>
      </c>
      <c r="W38" s="62">
        <f>SUM(W7:W37)</f>
        <v>39412.400000000001</v>
      </c>
      <c r="Y38" s="249">
        <f>AVERAGE(Y7:Y37)</f>
        <v>17.43809523809524</v>
      </c>
      <c r="Z38" s="62">
        <f>SUM(Z7:Z37)</f>
        <v>38402.351999999999</v>
      </c>
      <c r="AB38" s="249">
        <f>AVERAGE(AB7:AB37)</f>
        <v>16.654545454545453</v>
      </c>
      <c r="AC38" s="62">
        <f>SUM(AC7:AC37)</f>
        <v>35530.799999999996</v>
      </c>
      <c r="AF38" s="249">
        <f>AVERAGE(AF7:AF37)</f>
        <v>15.57727272727273</v>
      </c>
      <c r="AG38" s="62">
        <f>SUM(AG7:AG37)</f>
        <v>34462.300000000003</v>
      </c>
      <c r="AI38" s="249">
        <f>AVERAGE(AI7:AI37)</f>
        <v>15.566666666666666</v>
      </c>
      <c r="AJ38" s="62">
        <f>SUM(AJ7:AJ37)</f>
        <v>33452.160000000003</v>
      </c>
      <c r="AM38" s="62">
        <f>SUM(AM7:AM37)</f>
        <v>36090.550000000003</v>
      </c>
    </row>
    <row r="39" spans="1:40" x14ac:dyDescent="0.2">
      <c r="C39" s="245"/>
      <c r="F39" s="62">
        <f>C38+F38</f>
        <v>69819.800000000017</v>
      </c>
      <c r="I39" s="62">
        <f>F39+I38</f>
        <v>107684.90000000002</v>
      </c>
      <c r="M39" s="53">
        <f>I39+M38</f>
        <v>145358.20000000001</v>
      </c>
      <c r="P39" s="62">
        <f>M39+P38</f>
        <v>185680.80000000002</v>
      </c>
      <c r="S39" s="62">
        <f>S38+P39</f>
        <v>225781.1</v>
      </c>
      <c r="W39" s="62">
        <f>S39+W38</f>
        <v>265193.5</v>
      </c>
      <c r="Z39" s="62">
        <f>W39+Z38</f>
        <v>303595.85200000001</v>
      </c>
      <c r="AC39" s="62">
        <f>Z39+AC38</f>
        <v>339126.652</v>
      </c>
      <c r="AG39" s="62">
        <f>AC39+AG38</f>
        <v>373588.95199999999</v>
      </c>
      <c r="AJ39" s="62">
        <f>AG39+AJ38</f>
        <v>407041.11199999996</v>
      </c>
      <c r="AM39" s="62">
        <f>AJ39+AM38</f>
        <v>443131.66199999995</v>
      </c>
    </row>
    <row r="40" spans="1:40" x14ac:dyDescent="0.2">
      <c r="C40" s="245">
        <f>SUM(C7:C34)</f>
        <v>31827.200000000004</v>
      </c>
      <c r="F40" s="245">
        <f>SUM(F7:F31)+C38</f>
        <v>64975.400000000009</v>
      </c>
      <c r="I40" s="245">
        <f>SUM(I7:I33)+F39</f>
        <v>102744.10000000003</v>
      </c>
      <c r="M40" s="331">
        <f>SUM(M7:M28)+I39</f>
        <v>135234.90000000002</v>
      </c>
      <c r="P40" s="245">
        <f>SUM(P7:P12)+M39</f>
        <v>153016.90000000002</v>
      </c>
      <c r="S40" s="245">
        <f>SUM(S7:S36)+P39</f>
        <v>225781.1</v>
      </c>
      <c r="U40" s="62">
        <f>SUM(S7:S31)+36</f>
        <v>33545.1</v>
      </c>
      <c r="W40" s="245">
        <f>SUM(W7:W36)+S39</f>
        <v>263937.5</v>
      </c>
      <c r="Z40" s="245">
        <f>SUM(Z7:Z18)+W39</f>
        <v>280193.90000000002</v>
      </c>
      <c r="AC40" s="245">
        <f>SUM(AC7:AC30)+Z39</f>
        <v>332197.50200000004</v>
      </c>
      <c r="AG40" s="245">
        <f>SUM(AG7:AG35)+AC39</f>
        <v>371379.95199999999</v>
      </c>
      <c r="AJ40" s="245">
        <f>SUM(AJ7:AJ32)+AG39</f>
        <v>402487.41200000001</v>
      </c>
      <c r="AM40" s="245">
        <f>SUM(AM7:AM30)+AJ39</f>
        <v>434900.86199999996</v>
      </c>
    </row>
    <row r="41" spans="1:40" x14ac:dyDescent="0.2">
      <c r="M41" s="53"/>
      <c r="P41" s="62">
        <f>P40-P24-P23-P22</f>
        <v>149130.60000000003</v>
      </c>
      <c r="W41" s="62"/>
      <c r="AG41" s="245"/>
    </row>
    <row r="42" spans="1:40" x14ac:dyDescent="0.2">
      <c r="F42" s="62">
        <f>SUM(C7:C37)+F38</f>
        <v>69819.800000000017</v>
      </c>
      <c r="I42" s="62">
        <f>SUM(I7:I9)+F39</f>
        <v>73447.500000000015</v>
      </c>
      <c r="M42" s="53"/>
      <c r="T42" s="62"/>
      <c r="AG42" s="62"/>
    </row>
    <row r="43" spans="1:40" x14ac:dyDescent="0.2">
      <c r="M43" s="53">
        <f>C38+F38+I38</f>
        <v>107684.90000000002</v>
      </c>
      <c r="P43" s="62">
        <f>C38+F38+I38+M38+P38+S7+S8</f>
        <v>188362.6</v>
      </c>
      <c r="S43" s="246">
        <f>SUM(S7:S15)+P39</f>
        <v>197766.30000000002</v>
      </c>
      <c r="T43" s="62"/>
      <c r="AK43" s="62">
        <f>AG37+AJ7+AJ8</f>
        <v>3307.84</v>
      </c>
    </row>
    <row r="44" spans="1:40" x14ac:dyDescent="0.2">
      <c r="I44" s="62">
        <f>SUM(I7:I24)+F39</f>
        <v>91710.10000000002</v>
      </c>
      <c r="M44" s="53"/>
      <c r="P44" s="62"/>
      <c r="S44" s="62"/>
      <c r="T44" s="62"/>
    </row>
    <row r="45" spans="1:40" x14ac:dyDescent="0.2">
      <c r="S45" s="62">
        <f>S39</f>
        <v>225781.1</v>
      </c>
    </row>
    <row r="46" spans="1:40" x14ac:dyDescent="0.2">
      <c r="C46" t="s">
        <v>216</v>
      </c>
    </row>
  </sheetData>
  <mergeCells count="20">
    <mergeCell ref="R3:T3"/>
    <mergeCell ref="U3:U6"/>
    <mergeCell ref="V3:X3"/>
    <mergeCell ref="Y3:AA3"/>
    <mergeCell ref="AB3:AD3"/>
    <mergeCell ref="A1:I1"/>
    <mergeCell ref="K1:S1"/>
    <mergeCell ref="U1:AC1"/>
    <mergeCell ref="AE1:AM1"/>
    <mergeCell ref="A3:A6"/>
    <mergeCell ref="B3:D3"/>
    <mergeCell ref="E3:G3"/>
    <mergeCell ref="H3:J3"/>
    <mergeCell ref="K3:K6"/>
    <mergeCell ref="L3:N3"/>
    <mergeCell ref="AE3:AE6"/>
    <mergeCell ref="AF3:AH3"/>
    <mergeCell ref="AI3:AK3"/>
    <mergeCell ref="AL3:AN3"/>
    <mergeCell ref="O3:Q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1:AN44"/>
  <sheetViews>
    <sheetView topLeftCell="U1" zoomScaleNormal="100" workbookViewId="0">
      <selection activeCell="AC31" sqref="AC31:AC32"/>
    </sheetView>
  </sheetViews>
  <sheetFormatPr defaultRowHeight="12.75" x14ac:dyDescent="0.2"/>
  <cols>
    <col min="13" max="13" width="9.140625" style="17"/>
  </cols>
  <sheetData>
    <row r="1" spans="1:40" ht="15.75" x14ac:dyDescent="0.25">
      <c r="A1" s="533" t="s">
        <v>208</v>
      </c>
      <c r="B1" s="534"/>
      <c r="C1" s="534"/>
      <c r="D1" s="534"/>
      <c r="E1" s="534"/>
      <c r="F1" s="534"/>
      <c r="G1" s="534"/>
      <c r="H1" s="534"/>
      <c r="I1" s="534"/>
      <c r="J1" s="18"/>
      <c r="K1" s="533" t="s">
        <v>209</v>
      </c>
      <c r="L1" s="534"/>
      <c r="M1" s="534"/>
      <c r="N1" s="534"/>
      <c r="O1" s="534"/>
      <c r="P1" s="534"/>
      <c r="Q1" s="534"/>
      <c r="R1" s="534"/>
      <c r="S1" s="534"/>
      <c r="U1" s="533" t="s">
        <v>210</v>
      </c>
      <c r="V1" s="534"/>
      <c r="W1" s="534"/>
      <c r="X1" s="534"/>
      <c r="Y1" s="534"/>
      <c r="Z1" s="534"/>
      <c r="AA1" s="534"/>
      <c r="AB1" s="534"/>
      <c r="AC1" s="534"/>
      <c r="AE1" s="533" t="s">
        <v>211</v>
      </c>
      <c r="AF1" s="534"/>
      <c r="AG1" s="534"/>
      <c r="AH1" s="534"/>
      <c r="AI1" s="534"/>
      <c r="AJ1" s="534"/>
      <c r="AK1" s="534"/>
      <c r="AL1" s="534"/>
      <c r="AM1" s="534"/>
    </row>
    <row r="2" spans="1:40" ht="15" x14ac:dyDescent="0.2">
      <c r="A2" s="1"/>
      <c r="B2" s="1"/>
      <c r="C2" s="1"/>
      <c r="D2" s="1"/>
      <c r="E2" s="1"/>
      <c r="F2" s="1"/>
      <c r="G2" s="1"/>
      <c r="H2" s="1"/>
      <c r="I2" s="1"/>
      <c r="J2" s="1"/>
      <c r="K2" s="73"/>
      <c r="L2" s="1"/>
      <c r="M2" s="330"/>
      <c r="N2" s="1"/>
    </row>
    <row r="3" spans="1:40" ht="15" x14ac:dyDescent="0.2">
      <c r="A3" s="525" t="s">
        <v>48</v>
      </c>
      <c r="B3" s="535" t="s">
        <v>55</v>
      </c>
      <c r="C3" s="536"/>
      <c r="D3" s="537"/>
      <c r="E3" s="535" t="s">
        <v>56</v>
      </c>
      <c r="F3" s="538"/>
      <c r="G3" s="539"/>
      <c r="H3" s="535" t="s">
        <v>57</v>
      </c>
      <c r="I3" s="538"/>
      <c r="J3" s="539"/>
      <c r="K3" s="540" t="s">
        <v>48</v>
      </c>
      <c r="L3" s="528" t="s">
        <v>58</v>
      </c>
      <c r="M3" s="529"/>
      <c r="N3" s="530"/>
      <c r="O3" s="528" t="s">
        <v>59</v>
      </c>
      <c r="P3" s="531"/>
      <c r="Q3" s="532"/>
      <c r="R3" s="528" t="s">
        <v>60</v>
      </c>
      <c r="S3" s="531"/>
      <c r="T3" s="532"/>
      <c r="U3" s="525" t="s">
        <v>48</v>
      </c>
      <c r="V3" s="528" t="s">
        <v>61</v>
      </c>
      <c r="W3" s="529"/>
      <c r="X3" s="530"/>
      <c r="Y3" s="528" t="s">
        <v>62</v>
      </c>
      <c r="Z3" s="531"/>
      <c r="AA3" s="532"/>
      <c r="AB3" s="528" t="s">
        <v>53</v>
      </c>
      <c r="AC3" s="531"/>
      <c r="AD3" s="532"/>
      <c r="AE3" s="525" t="s">
        <v>48</v>
      </c>
      <c r="AF3" s="535" t="s">
        <v>45</v>
      </c>
      <c r="AG3" s="538"/>
      <c r="AH3" s="539"/>
      <c r="AI3" s="535" t="s">
        <v>46</v>
      </c>
      <c r="AJ3" s="538"/>
      <c r="AK3" s="539"/>
      <c r="AL3" s="535" t="s">
        <v>47</v>
      </c>
      <c r="AM3" s="538"/>
      <c r="AN3" s="539"/>
    </row>
    <row r="4" spans="1:40" ht="15" x14ac:dyDescent="0.2">
      <c r="A4" s="526"/>
      <c r="B4" s="2" t="s">
        <v>49</v>
      </c>
      <c r="C4" s="3" t="s">
        <v>0</v>
      </c>
      <c r="D4" s="4" t="s">
        <v>54</v>
      </c>
      <c r="E4" s="2" t="s">
        <v>49</v>
      </c>
      <c r="F4" s="3" t="s">
        <v>0</v>
      </c>
      <c r="G4" s="4" t="s">
        <v>54</v>
      </c>
      <c r="H4" s="2" t="s">
        <v>50</v>
      </c>
      <c r="I4" s="3" t="s">
        <v>0</v>
      </c>
      <c r="J4" s="4" t="s">
        <v>54</v>
      </c>
      <c r="K4" s="541"/>
      <c r="L4" s="12" t="s">
        <v>50</v>
      </c>
      <c r="M4" s="5" t="s">
        <v>0</v>
      </c>
      <c r="N4" s="13" t="s">
        <v>54</v>
      </c>
      <c r="O4" s="2" t="s">
        <v>50</v>
      </c>
      <c r="P4" s="3" t="s">
        <v>0</v>
      </c>
      <c r="Q4" s="4" t="s">
        <v>54</v>
      </c>
      <c r="R4" s="12" t="s">
        <v>50</v>
      </c>
      <c r="S4" s="5" t="s">
        <v>0</v>
      </c>
      <c r="T4" s="13" t="s">
        <v>54</v>
      </c>
      <c r="U4" s="526"/>
      <c r="V4" s="12" t="s">
        <v>50</v>
      </c>
      <c r="W4" s="5" t="s">
        <v>0</v>
      </c>
      <c r="X4" s="13" t="s">
        <v>54</v>
      </c>
      <c r="Y4" s="12" t="s">
        <v>50</v>
      </c>
      <c r="Z4" s="5" t="s">
        <v>0</v>
      </c>
      <c r="AA4" s="13" t="s">
        <v>54</v>
      </c>
      <c r="AB4" s="12" t="s">
        <v>50</v>
      </c>
      <c r="AC4" s="5" t="s">
        <v>0</v>
      </c>
      <c r="AD4" s="13" t="s">
        <v>54</v>
      </c>
      <c r="AE4" s="526"/>
      <c r="AF4" s="2" t="s">
        <v>49</v>
      </c>
      <c r="AG4" s="3" t="s">
        <v>0</v>
      </c>
      <c r="AH4" s="4" t="s">
        <v>54</v>
      </c>
      <c r="AI4" s="2" t="s">
        <v>49</v>
      </c>
      <c r="AJ4" s="3" t="s">
        <v>0</v>
      </c>
      <c r="AK4" s="4" t="s">
        <v>54</v>
      </c>
      <c r="AL4" s="2" t="s">
        <v>49</v>
      </c>
      <c r="AM4" s="3" t="s">
        <v>0</v>
      </c>
      <c r="AN4" s="4" t="s">
        <v>54</v>
      </c>
    </row>
    <row r="5" spans="1:40" ht="15" x14ac:dyDescent="0.2">
      <c r="A5" s="526"/>
      <c r="B5" s="5" t="s">
        <v>52</v>
      </c>
      <c r="C5" s="6" t="s">
        <v>3</v>
      </c>
      <c r="D5" s="7" t="s">
        <v>3</v>
      </c>
      <c r="E5" s="5" t="s">
        <v>52</v>
      </c>
      <c r="F5" s="6" t="s">
        <v>3</v>
      </c>
      <c r="G5" s="7" t="s">
        <v>3</v>
      </c>
      <c r="H5" s="5" t="s">
        <v>51</v>
      </c>
      <c r="I5" s="6" t="s">
        <v>3</v>
      </c>
      <c r="J5" s="7" t="s">
        <v>3</v>
      </c>
      <c r="K5" s="541"/>
      <c r="L5" s="5" t="s">
        <v>51</v>
      </c>
      <c r="M5" s="6" t="s">
        <v>3</v>
      </c>
      <c r="N5" s="7" t="s">
        <v>3</v>
      </c>
      <c r="O5" s="5" t="s">
        <v>51</v>
      </c>
      <c r="P5" s="6" t="s">
        <v>3</v>
      </c>
      <c r="Q5" s="7" t="s">
        <v>3</v>
      </c>
      <c r="R5" s="5" t="s">
        <v>51</v>
      </c>
      <c r="S5" s="6" t="s">
        <v>3</v>
      </c>
      <c r="T5" s="7" t="s">
        <v>3</v>
      </c>
      <c r="U5" s="526"/>
      <c r="V5" s="5" t="s">
        <v>51</v>
      </c>
      <c r="W5" s="6" t="s">
        <v>3</v>
      </c>
      <c r="X5" s="7" t="s">
        <v>3</v>
      </c>
      <c r="Y5" s="5" t="s">
        <v>51</v>
      </c>
      <c r="Z5" s="6" t="s">
        <v>3</v>
      </c>
      <c r="AA5" s="7" t="s">
        <v>3</v>
      </c>
      <c r="AB5" s="5" t="s">
        <v>51</v>
      </c>
      <c r="AC5" s="6" t="s">
        <v>3</v>
      </c>
      <c r="AD5" s="7" t="s">
        <v>3</v>
      </c>
      <c r="AE5" s="526"/>
      <c r="AF5" s="5" t="s">
        <v>52</v>
      </c>
      <c r="AG5" s="6" t="s">
        <v>3</v>
      </c>
      <c r="AH5" s="7" t="s">
        <v>3</v>
      </c>
      <c r="AI5" s="5" t="s">
        <v>52</v>
      </c>
      <c r="AJ5" s="6" t="s">
        <v>3</v>
      </c>
      <c r="AK5" s="7" t="s">
        <v>3</v>
      </c>
      <c r="AL5" s="5" t="s">
        <v>52</v>
      </c>
      <c r="AM5" s="6" t="s">
        <v>3</v>
      </c>
      <c r="AN5" s="7" t="s">
        <v>3</v>
      </c>
    </row>
    <row r="6" spans="1:40" ht="15" x14ac:dyDescent="0.2">
      <c r="A6" s="527"/>
      <c r="B6" s="8" t="s">
        <v>9</v>
      </c>
      <c r="C6" s="9" t="s">
        <v>6</v>
      </c>
      <c r="D6" s="10" t="s">
        <v>6</v>
      </c>
      <c r="E6" s="8" t="s">
        <v>9</v>
      </c>
      <c r="F6" s="9" t="s">
        <v>6</v>
      </c>
      <c r="G6" s="10" t="s">
        <v>6</v>
      </c>
      <c r="H6" s="8" t="s">
        <v>9</v>
      </c>
      <c r="I6" s="9" t="s">
        <v>6</v>
      </c>
      <c r="J6" s="10" t="s">
        <v>6</v>
      </c>
      <c r="K6" s="542"/>
      <c r="L6" s="8" t="s">
        <v>9</v>
      </c>
      <c r="M6" s="9" t="s">
        <v>6</v>
      </c>
      <c r="N6" s="10" t="s">
        <v>6</v>
      </c>
      <c r="O6" s="5" t="s">
        <v>9</v>
      </c>
      <c r="P6" s="6" t="s">
        <v>6</v>
      </c>
      <c r="Q6" s="7" t="s">
        <v>6</v>
      </c>
      <c r="R6" s="5" t="s">
        <v>9</v>
      </c>
      <c r="S6" s="6" t="s">
        <v>6</v>
      </c>
      <c r="T6" s="7" t="s">
        <v>6</v>
      </c>
      <c r="U6" s="527"/>
      <c r="V6" s="5" t="s">
        <v>9</v>
      </c>
      <c r="W6" s="6" t="s">
        <v>6</v>
      </c>
      <c r="X6" s="11" t="s">
        <v>6</v>
      </c>
      <c r="Y6" s="8" t="s">
        <v>9</v>
      </c>
      <c r="Z6" s="9" t="s">
        <v>6</v>
      </c>
      <c r="AA6" s="10" t="s">
        <v>6</v>
      </c>
      <c r="AB6" s="8" t="s">
        <v>9</v>
      </c>
      <c r="AC6" s="9" t="s">
        <v>6</v>
      </c>
      <c r="AD6" s="10" t="s">
        <v>6</v>
      </c>
      <c r="AE6" s="527"/>
      <c r="AF6" s="8" t="s">
        <v>9</v>
      </c>
      <c r="AG6" s="9" t="s">
        <v>6</v>
      </c>
      <c r="AH6" s="10" t="s">
        <v>6</v>
      </c>
      <c r="AI6" s="8" t="s">
        <v>9</v>
      </c>
      <c r="AJ6" s="9" t="s">
        <v>6</v>
      </c>
      <c r="AK6" s="10" t="s">
        <v>6</v>
      </c>
      <c r="AL6" s="8" t="s">
        <v>9</v>
      </c>
      <c r="AM6" s="9" t="s">
        <v>6</v>
      </c>
      <c r="AN6" s="10" t="s">
        <v>6</v>
      </c>
    </row>
    <row r="7" spans="1:40" x14ac:dyDescent="0.2">
      <c r="A7" s="20">
        <v>1</v>
      </c>
      <c r="B7" s="194"/>
      <c r="C7" s="153">
        <v>1019</v>
      </c>
      <c r="D7" s="14"/>
      <c r="E7" s="16">
        <v>15.6</v>
      </c>
      <c r="F7" s="101">
        <v>1097.5999999999999</v>
      </c>
      <c r="G7" s="15">
        <v>0.5</v>
      </c>
      <c r="H7" s="16">
        <v>16</v>
      </c>
      <c r="I7" s="192">
        <v>1130.5999999999999</v>
      </c>
      <c r="J7" s="16">
        <v>3.5</v>
      </c>
      <c r="K7" s="74">
        <v>1</v>
      </c>
      <c r="L7" s="192">
        <v>16.2</v>
      </c>
      <c r="M7" s="192">
        <v>1143.9000000000001</v>
      </c>
      <c r="N7" s="192">
        <v>3.7</v>
      </c>
      <c r="O7" s="261"/>
      <c r="P7" s="153">
        <v>1154.4000000000001</v>
      </c>
      <c r="Q7" s="15"/>
      <c r="R7" s="16"/>
      <c r="S7" s="151">
        <v>1200.0999999999999</v>
      </c>
      <c r="T7" s="16"/>
      <c r="U7" s="20">
        <v>1</v>
      </c>
      <c r="V7" s="16">
        <v>17.399999999999999</v>
      </c>
      <c r="W7" s="16">
        <v>1233.5</v>
      </c>
      <c r="X7" s="16">
        <v>-6.6</v>
      </c>
      <c r="Y7" s="15">
        <v>16.5</v>
      </c>
      <c r="Z7" s="101">
        <v>1169.7</v>
      </c>
      <c r="AA7" s="16">
        <v>-4.5</v>
      </c>
      <c r="AB7" s="16"/>
      <c r="AC7" s="151">
        <v>1111.3</v>
      </c>
      <c r="AD7" s="16"/>
      <c r="AE7" s="20">
        <v>1</v>
      </c>
      <c r="AF7" s="16">
        <v>14.9</v>
      </c>
      <c r="AG7" s="101">
        <v>1042.2</v>
      </c>
      <c r="AH7" s="16">
        <v>-0.2</v>
      </c>
      <c r="AI7" s="16">
        <v>14.3</v>
      </c>
      <c r="AJ7" s="101">
        <v>1002</v>
      </c>
      <c r="AK7" s="16">
        <v>3.4</v>
      </c>
      <c r="AL7" s="151"/>
      <c r="AM7" s="151">
        <v>1023.1</v>
      </c>
      <c r="AN7" s="152"/>
    </row>
    <row r="8" spans="1:40" x14ac:dyDescent="0.2">
      <c r="A8" s="20">
        <v>2</v>
      </c>
      <c r="B8" s="15"/>
      <c r="C8" s="153">
        <v>1018.6</v>
      </c>
      <c r="D8" s="14"/>
      <c r="E8" s="16"/>
      <c r="F8" s="151">
        <v>1095.5999999999999</v>
      </c>
      <c r="G8" s="16"/>
      <c r="H8" s="16"/>
      <c r="I8" s="151">
        <v>1120.5</v>
      </c>
      <c r="J8" s="16"/>
      <c r="K8" s="74">
        <v>2</v>
      </c>
      <c r="L8" s="16">
        <v>16.2</v>
      </c>
      <c r="M8" s="101">
        <v>1147.5999999999999</v>
      </c>
      <c r="N8" s="15">
        <v>3.7</v>
      </c>
      <c r="O8" s="16"/>
      <c r="P8" s="250">
        <v>1152.7</v>
      </c>
      <c r="Q8" s="15"/>
      <c r="R8" s="16"/>
      <c r="S8" s="151">
        <v>1201.2</v>
      </c>
      <c r="T8" s="16"/>
      <c r="U8" s="20">
        <v>2</v>
      </c>
      <c r="V8" s="16">
        <v>17.399999999999999</v>
      </c>
      <c r="W8" s="16">
        <v>1230.2</v>
      </c>
      <c r="X8" s="16">
        <v>-3.3</v>
      </c>
      <c r="Y8" s="15">
        <v>16.5</v>
      </c>
      <c r="Z8" s="101">
        <v>1168.3</v>
      </c>
      <c r="AA8" s="15">
        <v>-1.4</v>
      </c>
      <c r="AB8" s="16">
        <v>15.7</v>
      </c>
      <c r="AC8" s="101">
        <v>1109.8</v>
      </c>
      <c r="AD8" s="16">
        <v>-1.5</v>
      </c>
      <c r="AE8" s="20">
        <v>2</v>
      </c>
      <c r="AF8" s="16">
        <v>14.7</v>
      </c>
      <c r="AG8" s="101">
        <v>1033</v>
      </c>
      <c r="AH8" s="16">
        <v>-9.1999999999999993</v>
      </c>
      <c r="AI8" s="15"/>
      <c r="AJ8" s="151">
        <v>1004.8</v>
      </c>
      <c r="AK8" s="16"/>
      <c r="AL8" s="101">
        <v>14.7</v>
      </c>
      <c r="AM8" s="327">
        <v>1027.0999999999999</v>
      </c>
      <c r="AN8" s="112">
        <v>4</v>
      </c>
    </row>
    <row r="9" spans="1:40" x14ac:dyDescent="0.2">
      <c r="A9" s="20">
        <v>3</v>
      </c>
      <c r="B9" s="15"/>
      <c r="C9" s="153">
        <v>1022.2</v>
      </c>
      <c r="D9" s="14"/>
      <c r="E9" s="16"/>
      <c r="F9" s="151">
        <v>1095.5</v>
      </c>
      <c r="G9" s="16"/>
      <c r="H9" s="16"/>
      <c r="I9" s="151">
        <v>1123.7</v>
      </c>
      <c r="J9" s="16"/>
      <c r="K9" s="74">
        <v>3</v>
      </c>
      <c r="L9" s="16">
        <v>16.2</v>
      </c>
      <c r="M9" s="101">
        <v>1146.2</v>
      </c>
      <c r="N9" s="16">
        <v>-1.4</v>
      </c>
      <c r="O9" s="16"/>
      <c r="P9" s="153">
        <v>1151</v>
      </c>
      <c r="Q9" s="15"/>
      <c r="R9" s="101">
        <v>17</v>
      </c>
      <c r="S9" s="101">
        <v>1205.2</v>
      </c>
      <c r="T9" s="16">
        <v>4</v>
      </c>
      <c r="U9" s="20">
        <v>3</v>
      </c>
      <c r="V9" s="16">
        <v>17.399999999999999</v>
      </c>
      <c r="W9" s="16">
        <v>1227.9000000000001</v>
      </c>
      <c r="X9" s="16">
        <v>-2.2999999999999998</v>
      </c>
      <c r="Y9" s="15">
        <v>16.5</v>
      </c>
      <c r="Z9" s="151">
        <v>1162.5999999999999</v>
      </c>
      <c r="AA9" s="16"/>
      <c r="AB9" s="15">
        <v>15.6</v>
      </c>
      <c r="AC9" s="101">
        <v>1104.8</v>
      </c>
      <c r="AD9" s="16">
        <v>-5</v>
      </c>
      <c r="AE9" s="20">
        <v>3</v>
      </c>
      <c r="AF9" s="16">
        <v>14.7</v>
      </c>
      <c r="AG9" s="101">
        <v>1031.9000000000001</v>
      </c>
      <c r="AH9" s="16">
        <v>-1.1000000000000001</v>
      </c>
      <c r="AI9" s="15"/>
      <c r="AJ9" s="151">
        <v>1001.4</v>
      </c>
      <c r="AK9" s="15"/>
      <c r="AL9" s="101">
        <v>14.8</v>
      </c>
      <c r="AM9" s="327">
        <v>1033.0999999999999</v>
      </c>
      <c r="AN9" s="112">
        <v>6</v>
      </c>
    </row>
    <row r="10" spans="1:40" x14ac:dyDescent="0.2">
      <c r="A10" s="20">
        <v>4</v>
      </c>
      <c r="B10" s="15"/>
      <c r="C10" s="153">
        <v>1019.6</v>
      </c>
      <c r="D10" s="14"/>
      <c r="E10" s="16">
        <v>15.6</v>
      </c>
      <c r="F10" s="101">
        <v>1099.8</v>
      </c>
      <c r="G10" s="16">
        <v>4.3</v>
      </c>
      <c r="H10" s="16">
        <v>16</v>
      </c>
      <c r="I10" s="101">
        <v>1128.4000000000001</v>
      </c>
      <c r="J10" s="16">
        <v>4.7</v>
      </c>
      <c r="K10" s="74">
        <v>4</v>
      </c>
      <c r="L10" s="16">
        <v>16.2</v>
      </c>
      <c r="M10" s="101">
        <v>1148.5</v>
      </c>
      <c r="N10" s="15">
        <v>2.2999999999999998</v>
      </c>
      <c r="O10" s="16"/>
      <c r="P10" s="153">
        <v>1154.3</v>
      </c>
      <c r="Q10" s="16"/>
      <c r="R10" s="101">
        <v>17.2</v>
      </c>
      <c r="S10" s="113">
        <v>1215</v>
      </c>
      <c r="T10" s="101">
        <v>9.8000000000000007</v>
      </c>
      <c r="U10" s="20">
        <v>4</v>
      </c>
      <c r="V10" s="16">
        <v>17.399999999999999</v>
      </c>
      <c r="W10" s="16">
        <v>1228.2</v>
      </c>
      <c r="X10" s="16">
        <v>0.3</v>
      </c>
      <c r="Y10" s="15"/>
      <c r="Z10" s="151">
        <v>1161.4000000000001</v>
      </c>
      <c r="AA10" s="16"/>
      <c r="AB10" s="15">
        <v>15.6</v>
      </c>
      <c r="AC10" s="101">
        <v>1103.9000000000001</v>
      </c>
      <c r="AD10" s="16">
        <v>-0.9</v>
      </c>
      <c r="AE10" s="20">
        <v>4</v>
      </c>
      <c r="AF10" s="16">
        <v>14.7</v>
      </c>
      <c r="AG10" s="101">
        <v>1033.5</v>
      </c>
      <c r="AH10" s="16">
        <v>1.6</v>
      </c>
      <c r="AI10" s="15"/>
      <c r="AJ10" s="151">
        <v>1000.7</v>
      </c>
      <c r="AK10" s="15"/>
      <c r="AL10" s="112">
        <v>14.8</v>
      </c>
      <c r="AM10" s="327">
        <v>1034.0999999999999</v>
      </c>
      <c r="AN10" s="101">
        <v>1</v>
      </c>
    </row>
    <row r="11" spans="1:40" x14ac:dyDescent="0.2">
      <c r="A11" s="20">
        <v>5</v>
      </c>
      <c r="B11" s="15"/>
      <c r="C11" s="153">
        <v>1022.8</v>
      </c>
      <c r="D11" s="15"/>
      <c r="E11" s="16">
        <v>15.6</v>
      </c>
      <c r="F11" s="101">
        <v>1097</v>
      </c>
      <c r="G11" s="15">
        <v>-2.8</v>
      </c>
      <c r="H11" s="16">
        <v>16</v>
      </c>
      <c r="I11" s="101">
        <v>1125.5</v>
      </c>
      <c r="J11" s="16">
        <v>-2.9</v>
      </c>
      <c r="K11" s="74">
        <v>5</v>
      </c>
      <c r="L11" s="15">
        <v>16.2</v>
      </c>
      <c r="M11" s="101">
        <v>1147.4000000000001</v>
      </c>
      <c r="N11" s="16">
        <v>-1.1000000000000001</v>
      </c>
      <c r="O11" s="16"/>
      <c r="P11" s="153">
        <v>1156.7</v>
      </c>
      <c r="Q11" s="16"/>
      <c r="R11" s="101">
        <v>17.2</v>
      </c>
      <c r="S11" s="113">
        <v>1216.4000000000001</v>
      </c>
      <c r="T11" s="101">
        <v>1.4</v>
      </c>
      <c r="U11" s="20">
        <v>5</v>
      </c>
      <c r="V11" s="16">
        <v>17.399999999999999</v>
      </c>
      <c r="W11" s="16">
        <v>1229.3</v>
      </c>
      <c r="X11" s="16">
        <v>1.1000000000000001</v>
      </c>
      <c r="Y11" s="16">
        <v>16.399999999999999</v>
      </c>
      <c r="Z11" s="101">
        <v>1157.3</v>
      </c>
      <c r="AA11" s="15">
        <v>-4.0999999999999996</v>
      </c>
      <c r="AB11" s="15">
        <v>15.6</v>
      </c>
      <c r="AC11" s="101">
        <v>1101.0999999999999</v>
      </c>
      <c r="AD11" s="16">
        <v>-2.8</v>
      </c>
      <c r="AE11" s="20">
        <v>5</v>
      </c>
      <c r="AF11" s="16"/>
      <c r="AG11" s="151">
        <v>1034.3</v>
      </c>
      <c r="AH11" s="16"/>
      <c r="AI11" s="15">
        <v>14.3</v>
      </c>
      <c r="AJ11" s="101">
        <v>1000.4</v>
      </c>
      <c r="AK11" s="15">
        <v>-0.3</v>
      </c>
      <c r="AL11" s="101">
        <v>14.8</v>
      </c>
      <c r="AM11" s="328">
        <v>1037.5</v>
      </c>
      <c r="AN11" s="101">
        <v>3.4</v>
      </c>
    </row>
    <row r="12" spans="1:40" x14ac:dyDescent="0.2">
      <c r="A12" s="20">
        <v>6</v>
      </c>
      <c r="B12" s="15"/>
      <c r="C12" s="153">
        <v>1022.9</v>
      </c>
      <c r="D12" s="15"/>
      <c r="E12" s="16">
        <v>15.5</v>
      </c>
      <c r="F12" s="101">
        <v>1096</v>
      </c>
      <c r="G12" s="16">
        <v>-1</v>
      </c>
      <c r="H12" s="16">
        <v>16</v>
      </c>
      <c r="I12" s="101">
        <v>1127</v>
      </c>
      <c r="J12" s="16">
        <v>1.5</v>
      </c>
      <c r="K12" s="74">
        <v>6</v>
      </c>
      <c r="L12" s="15"/>
      <c r="M12" s="151">
        <v>1144.9000000000001</v>
      </c>
      <c r="N12" s="15"/>
      <c r="O12" s="16">
        <v>16.399999999999999</v>
      </c>
      <c r="P12" s="101">
        <v>1159</v>
      </c>
      <c r="Q12" s="16">
        <v>2.2999999999999998</v>
      </c>
      <c r="R12" s="101">
        <v>17.3</v>
      </c>
      <c r="S12" s="101">
        <v>1222</v>
      </c>
      <c r="T12" s="101">
        <v>5.6</v>
      </c>
      <c r="U12" s="20">
        <v>6</v>
      </c>
      <c r="V12" s="151"/>
      <c r="W12" s="151">
        <v>1225.5</v>
      </c>
      <c r="X12" s="16"/>
      <c r="Y12" s="16">
        <v>16.100000000000001</v>
      </c>
      <c r="Z12" s="101">
        <v>1141.5</v>
      </c>
      <c r="AA12" s="16">
        <v>-15.8</v>
      </c>
      <c r="AB12" s="16">
        <v>15.5</v>
      </c>
      <c r="AC12" s="101">
        <v>1099.4000000000001</v>
      </c>
      <c r="AD12" s="16">
        <v>-1.7</v>
      </c>
      <c r="AE12" s="20">
        <v>6</v>
      </c>
      <c r="AF12" s="16"/>
      <c r="AG12" s="151">
        <v>1033.0999999999999</v>
      </c>
      <c r="AH12" s="16"/>
      <c r="AI12" s="15">
        <v>14.3</v>
      </c>
      <c r="AJ12" s="113">
        <v>1000.1</v>
      </c>
      <c r="AK12" s="15">
        <v>-0.3</v>
      </c>
      <c r="AL12" s="101">
        <v>14.9</v>
      </c>
      <c r="AM12" s="327">
        <v>1038</v>
      </c>
      <c r="AN12" s="101">
        <v>0.5</v>
      </c>
    </row>
    <row r="13" spans="1:40" x14ac:dyDescent="0.2">
      <c r="A13" s="20">
        <v>7</v>
      </c>
      <c r="B13" s="15"/>
      <c r="C13" s="153">
        <v>1029.3</v>
      </c>
      <c r="D13" s="14"/>
      <c r="E13" s="16">
        <v>15.6</v>
      </c>
      <c r="F13" s="101">
        <v>1100.4000000000001</v>
      </c>
      <c r="G13" s="16">
        <v>4.4000000000000004</v>
      </c>
      <c r="H13" s="16">
        <v>16</v>
      </c>
      <c r="I13" s="101">
        <v>1127.5</v>
      </c>
      <c r="J13" s="16">
        <v>0.5</v>
      </c>
      <c r="K13" s="74">
        <v>7</v>
      </c>
      <c r="L13" s="16"/>
      <c r="M13" s="151">
        <v>1145</v>
      </c>
      <c r="N13" s="16"/>
      <c r="O13" s="16">
        <v>16.399999999999999</v>
      </c>
      <c r="P13" s="113">
        <v>1159.8</v>
      </c>
      <c r="Q13" s="16">
        <v>0.8</v>
      </c>
      <c r="R13" s="101">
        <v>17.3</v>
      </c>
      <c r="S13" s="101">
        <v>1224.7</v>
      </c>
      <c r="T13" s="101">
        <v>2.7</v>
      </c>
      <c r="U13" s="20">
        <v>7</v>
      </c>
      <c r="V13" s="151"/>
      <c r="W13" s="151">
        <v>1223.0999999999999</v>
      </c>
      <c r="X13" s="16"/>
      <c r="Y13" s="16">
        <v>16</v>
      </c>
      <c r="Z13" s="101">
        <v>1133.4000000000001</v>
      </c>
      <c r="AA13" s="16">
        <v>-8.1</v>
      </c>
      <c r="AB13" s="16"/>
      <c r="AC13" s="151">
        <v>1094.8</v>
      </c>
      <c r="AD13" s="16"/>
      <c r="AE13" s="20">
        <v>7</v>
      </c>
      <c r="AF13" s="16">
        <v>14.7</v>
      </c>
      <c r="AG13" s="101">
        <v>1033.5</v>
      </c>
      <c r="AH13" s="16">
        <v>0.4</v>
      </c>
      <c r="AI13" s="16">
        <v>14.3</v>
      </c>
      <c r="AJ13" s="323">
        <v>1003.6</v>
      </c>
      <c r="AK13" s="16">
        <v>3.5</v>
      </c>
      <c r="AL13" s="101"/>
      <c r="AM13" s="326">
        <v>1042</v>
      </c>
      <c r="AN13" s="101"/>
    </row>
    <row r="14" spans="1:40" x14ac:dyDescent="0.2">
      <c r="A14" s="20">
        <v>8</v>
      </c>
      <c r="B14" s="16"/>
      <c r="C14" s="153">
        <v>1032.4000000000001</v>
      </c>
      <c r="D14" s="15"/>
      <c r="E14" s="16">
        <v>15.6</v>
      </c>
      <c r="F14" s="101">
        <v>1102.4000000000001</v>
      </c>
      <c r="G14" s="15">
        <v>2</v>
      </c>
      <c r="H14" s="16"/>
      <c r="I14" s="151">
        <v>1122.7</v>
      </c>
      <c r="J14" s="16"/>
      <c r="K14" s="74">
        <v>8</v>
      </c>
      <c r="L14" s="16">
        <v>16.3</v>
      </c>
      <c r="M14" s="192">
        <v>1150</v>
      </c>
      <c r="N14" s="16">
        <v>5</v>
      </c>
      <c r="O14" s="16">
        <v>16.399999999999999</v>
      </c>
      <c r="P14" s="113">
        <v>1158.5999999999999</v>
      </c>
      <c r="Q14" s="16">
        <v>-0.4</v>
      </c>
      <c r="R14" s="16"/>
      <c r="S14" s="188">
        <v>1236.5</v>
      </c>
      <c r="T14" s="16"/>
      <c r="U14" s="20">
        <v>8</v>
      </c>
      <c r="V14" s="16">
        <v>17.2</v>
      </c>
      <c r="W14" s="16">
        <v>1219.5</v>
      </c>
      <c r="X14" s="16">
        <v>-3.6</v>
      </c>
      <c r="Y14" s="16">
        <v>16</v>
      </c>
      <c r="Z14" s="101">
        <v>1131.2</v>
      </c>
      <c r="AA14" s="15">
        <v>-2.2000000000000002</v>
      </c>
      <c r="AB14" s="16"/>
      <c r="AC14" s="151">
        <v>1094.9000000000001</v>
      </c>
      <c r="AD14" s="16"/>
      <c r="AE14" s="20">
        <v>8</v>
      </c>
      <c r="AF14" s="16">
        <v>14.7</v>
      </c>
      <c r="AG14" s="101">
        <v>1029.5999999999999</v>
      </c>
      <c r="AH14" s="16">
        <v>-3.9</v>
      </c>
      <c r="AI14" s="16">
        <v>14.4</v>
      </c>
      <c r="AJ14" s="101">
        <v>1007.6</v>
      </c>
      <c r="AK14" s="16">
        <v>4</v>
      </c>
      <c r="AL14" s="101"/>
      <c r="AM14" s="326">
        <v>1044.8</v>
      </c>
      <c r="AN14" s="101"/>
    </row>
    <row r="15" spans="1:40" x14ac:dyDescent="0.2">
      <c r="A15" s="20">
        <v>9</v>
      </c>
      <c r="B15" s="16">
        <v>15</v>
      </c>
      <c r="C15" s="101">
        <v>1040.3</v>
      </c>
      <c r="D15" s="15">
        <v>7.9</v>
      </c>
      <c r="E15" s="15"/>
      <c r="F15" s="151">
        <v>1098.5999999999999</v>
      </c>
      <c r="G15" s="16"/>
      <c r="H15" s="16"/>
      <c r="I15" s="151">
        <v>1123.3</v>
      </c>
      <c r="J15" s="16"/>
      <c r="K15" s="74">
        <v>9</v>
      </c>
      <c r="L15" s="16">
        <v>16.3</v>
      </c>
      <c r="M15" s="101">
        <v>1150</v>
      </c>
      <c r="N15" s="16">
        <v>0</v>
      </c>
      <c r="O15" s="16"/>
      <c r="P15" s="188">
        <v>1151.8</v>
      </c>
      <c r="Q15" s="16"/>
      <c r="R15" s="16"/>
      <c r="S15" s="151">
        <v>1238.3</v>
      </c>
      <c r="T15" s="16"/>
      <c r="U15" s="20">
        <v>9</v>
      </c>
      <c r="V15" s="16">
        <v>17.2</v>
      </c>
      <c r="W15" s="139">
        <v>1215.8</v>
      </c>
      <c r="X15" s="16">
        <v>-3.7</v>
      </c>
      <c r="Y15" s="16">
        <v>16</v>
      </c>
      <c r="Z15" s="113">
        <v>1131.7</v>
      </c>
      <c r="AA15" s="16">
        <v>0.5</v>
      </c>
      <c r="AB15" s="16">
        <v>15.5</v>
      </c>
      <c r="AC15" s="101">
        <v>1094.8</v>
      </c>
      <c r="AD15" s="16">
        <v>-0.1</v>
      </c>
      <c r="AE15" s="20">
        <v>9</v>
      </c>
      <c r="AF15" s="16">
        <v>14.6</v>
      </c>
      <c r="AG15" s="101">
        <v>1027</v>
      </c>
      <c r="AH15" s="16">
        <v>-2.6</v>
      </c>
      <c r="AI15" s="16"/>
      <c r="AJ15" s="151">
        <v>1006.4</v>
      </c>
      <c r="AK15" s="16"/>
      <c r="AL15" s="101">
        <v>15</v>
      </c>
      <c r="AM15" s="101">
        <v>1051</v>
      </c>
      <c r="AN15" s="101">
        <v>6.2</v>
      </c>
    </row>
    <row r="16" spans="1:40" x14ac:dyDescent="0.2">
      <c r="A16" s="20">
        <v>10</v>
      </c>
      <c r="B16" s="16">
        <v>15.1</v>
      </c>
      <c r="C16" s="101">
        <v>1046</v>
      </c>
      <c r="D16" s="16">
        <v>5.7</v>
      </c>
      <c r="E16" s="15"/>
      <c r="F16" s="151">
        <v>1099.4000000000001</v>
      </c>
      <c r="G16" s="16"/>
      <c r="H16" s="16"/>
      <c r="I16" s="151">
        <v>1125.2</v>
      </c>
      <c r="J16" s="16"/>
      <c r="K16" s="74">
        <v>10</v>
      </c>
      <c r="L16" s="16">
        <v>16.3</v>
      </c>
      <c r="M16" s="101">
        <v>1150.7</v>
      </c>
      <c r="N16" s="16">
        <v>0.7</v>
      </c>
      <c r="O16" s="16"/>
      <c r="P16" s="188">
        <v>1157.7</v>
      </c>
      <c r="Q16" s="16"/>
      <c r="R16" s="101">
        <v>17.5</v>
      </c>
      <c r="S16" s="101">
        <v>1237.2</v>
      </c>
      <c r="T16" s="16">
        <v>-1.1000000000000001</v>
      </c>
      <c r="U16" s="20">
        <v>10</v>
      </c>
      <c r="V16" s="16">
        <v>17.100000000000001</v>
      </c>
      <c r="W16" s="101">
        <v>1212.5</v>
      </c>
      <c r="X16" s="16">
        <v>-3.3</v>
      </c>
      <c r="Y16" s="16"/>
      <c r="Z16" s="151">
        <v>1128.5</v>
      </c>
      <c r="AA16" s="16"/>
      <c r="AB16" s="16">
        <v>15.5</v>
      </c>
      <c r="AC16" s="101">
        <v>1095.8</v>
      </c>
      <c r="AD16" s="16">
        <v>1</v>
      </c>
      <c r="AE16" s="20">
        <v>10</v>
      </c>
      <c r="AF16" s="16">
        <v>14.6</v>
      </c>
      <c r="AG16" s="101">
        <v>1021.9</v>
      </c>
      <c r="AH16" s="16">
        <v>-5.0999999999999996</v>
      </c>
      <c r="AI16" s="16"/>
      <c r="AJ16" s="151">
        <v>1005.7</v>
      </c>
      <c r="AK16" s="16"/>
      <c r="AL16" s="101">
        <v>15</v>
      </c>
      <c r="AM16" s="101">
        <v>1051.5</v>
      </c>
      <c r="AN16" s="101">
        <v>0.5</v>
      </c>
    </row>
    <row r="17" spans="1:40" x14ac:dyDescent="0.2">
      <c r="A17" s="20">
        <v>11</v>
      </c>
      <c r="B17" s="16">
        <v>15.1</v>
      </c>
      <c r="C17" s="101">
        <v>1048.3</v>
      </c>
      <c r="D17" s="16">
        <v>2.2999999999999998</v>
      </c>
      <c r="E17" s="16">
        <v>15.6</v>
      </c>
      <c r="F17" s="101">
        <v>1102.5</v>
      </c>
      <c r="G17" s="16">
        <v>3.1</v>
      </c>
      <c r="H17" s="16">
        <v>16</v>
      </c>
      <c r="I17" s="101">
        <v>1125.5</v>
      </c>
      <c r="J17" s="16">
        <v>0.3</v>
      </c>
      <c r="K17" s="74">
        <v>11</v>
      </c>
      <c r="L17" s="16">
        <v>16.3</v>
      </c>
      <c r="M17" s="101">
        <v>1154.2</v>
      </c>
      <c r="N17" s="16">
        <v>3.5</v>
      </c>
      <c r="O17" s="16"/>
      <c r="P17" s="188">
        <v>1160.4000000000001</v>
      </c>
      <c r="Q17" s="16"/>
      <c r="R17" s="16">
        <v>17.600000000000001</v>
      </c>
      <c r="S17" s="101">
        <v>1242.5</v>
      </c>
      <c r="T17" s="16">
        <v>5.3</v>
      </c>
      <c r="U17" s="20">
        <v>11</v>
      </c>
      <c r="V17" s="16">
        <v>17.100000000000001</v>
      </c>
      <c r="W17" s="113">
        <v>1208.5</v>
      </c>
      <c r="X17" s="16">
        <v>-4</v>
      </c>
      <c r="Y17" s="16"/>
      <c r="Z17" s="151">
        <v>1130.5999999999999</v>
      </c>
      <c r="AA17" s="15"/>
      <c r="AB17" s="16">
        <v>15.5</v>
      </c>
      <c r="AC17" s="101">
        <v>1094</v>
      </c>
      <c r="AD17" s="16">
        <v>-1.8</v>
      </c>
      <c r="AE17" s="20">
        <v>11</v>
      </c>
      <c r="AF17" s="16">
        <v>14.5</v>
      </c>
      <c r="AG17" s="101">
        <v>1019.9</v>
      </c>
      <c r="AH17" s="16">
        <v>-2</v>
      </c>
      <c r="AI17" s="16">
        <v>14.4</v>
      </c>
      <c r="AJ17" s="101">
        <v>1005.8</v>
      </c>
      <c r="AK17" s="16">
        <v>0.1</v>
      </c>
      <c r="AL17" s="101">
        <v>15.1</v>
      </c>
      <c r="AM17" s="101">
        <v>1053</v>
      </c>
      <c r="AN17" s="101">
        <v>1.5</v>
      </c>
    </row>
    <row r="18" spans="1:40" x14ac:dyDescent="0.2">
      <c r="A18" s="20">
        <v>12</v>
      </c>
      <c r="B18" s="16"/>
      <c r="C18" s="153">
        <v>1053.2</v>
      </c>
      <c r="D18" s="16"/>
      <c r="E18" s="16">
        <v>15.7</v>
      </c>
      <c r="F18" s="101">
        <v>1106.5</v>
      </c>
      <c r="G18" s="16">
        <v>4</v>
      </c>
      <c r="H18" s="16">
        <v>15.9</v>
      </c>
      <c r="I18" s="327">
        <v>1124.5</v>
      </c>
      <c r="J18" s="16">
        <v>-1</v>
      </c>
      <c r="K18" s="74">
        <v>12</v>
      </c>
      <c r="L18" s="16">
        <v>16.3</v>
      </c>
      <c r="M18" s="101">
        <v>1149.5999999999999</v>
      </c>
      <c r="N18" s="16">
        <v>-4.5999999999999996</v>
      </c>
      <c r="O18" s="16"/>
      <c r="P18" s="151">
        <v>1157.3</v>
      </c>
      <c r="Q18" s="16"/>
      <c r="R18" s="78"/>
      <c r="S18" s="151">
        <v>1244.9000000000001</v>
      </c>
      <c r="T18" s="78"/>
      <c r="U18" s="20">
        <v>12</v>
      </c>
      <c r="V18" s="16">
        <v>17.100000000000001</v>
      </c>
      <c r="W18" s="113">
        <v>1206.7</v>
      </c>
      <c r="X18" s="16">
        <v>-1.8</v>
      </c>
      <c r="Y18" s="16">
        <v>16</v>
      </c>
      <c r="Z18" s="101">
        <v>1134.4000000000001</v>
      </c>
      <c r="AA18" s="16">
        <v>3.8</v>
      </c>
      <c r="AB18" s="16">
        <v>15.4</v>
      </c>
      <c r="AC18" s="101">
        <v>1088</v>
      </c>
      <c r="AD18" s="16">
        <v>-5.9</v>
      </c>
      <c r="AE18" s="20">
        <v>12</v>
      </c>
      <c r="AF18" s="16"/>
      <c r="AG18" s="151">
        <v>1011.7</v>
      </c>
      <c r="AH18" s="16"/>
      <c r="AI18" s="16">
        <v>14.3</v>
      </c>
      <c r="AJ18" s="101">
        <v>1004.5</v>
      </c>
      <c r="AK18" s="16">
        <v>-1.3</v>
      </c>
      <c r="AL18" s="101">
        <v>15.1</v>
      </c>
      <c r="AM18" s="101">
        <v>1057.0999999999999</v>
      </c>
      <c r="AN18" s="101">
        <v>4.0999999999999996</v>
      </c>
    </row>
    <row r="19" spans="1:40" x14ac:dyDescent="0.2">
      <c r="A19" s="20">
        <v>13</v>
      </c>
      <c r="B19" s="16"/>
      <c r="C19" s="153">
        <v>1053.7</v>
      </c>
      <c r="D19" s="16"/>
      <c r="E19" s="16">
        <v>15.7</v>
      </c>
      <c r="F19" s="101">
        <v>1103.9000000000001</v>
      </c>
      <c r="G19" s="16">
        <v>-2.6</v>
      </c>
      <c r="H19" s="16">
        <v>16</v>
      </c>
      <c r="I19" s="101">
        <v>1126.5999999999999</v>
      </c>
      <c r="J19" s="16">
        <v>2.1</v>
      </c>
      <c r="K19" s="74">
        <v>13</v>
      </c>
      <c r="L19" s="16"/>
      <c r="M19" s="151">
        <v>1152</v>
      </c>
      <c r="N19" s="16"/>
      <c r="O19" s="16">
        <v>16.5</v>
      </c>
      <c r="P19" s="101">
        <v>1164.0999999999999</v>
      </c>
      <c r="Q19" s="16">
        <v>6.8</v>
      </c>
      <c r="R19" s="16">
        <v>17.7</v>
      </c>
      <c r="S19" s="101">
        <v>1251.2</v>
      </c>
      <c r="T19" s="16">
        <v>6.3</v>
      </c>
      <c r="U19" s="20">
        <v>13</v>
      </c>
      <c r="V19" s="16"/>
      <c r="W19" s="188">
        <v>1199.5999999999999</v>
      </c>
      <c r="X19" s="16"/>
      <c r="Y19" s="16">
        <v>16.100000000000001</v>
      </c>
      <c r="Z19" s="101">
        <v>1136.3</v>
      </c>
      <c r="AA19" s="16">
        <v>1.9</v>
      </c>
      <c r="AB19" s="16">
        <v>15.3</v>
      </c>
      <c r="AC19" s="101">
        <v>1083.8</v>
      </c>
      <c r="AD19" s="16">
        <v>-4.3</v>
      </c>
      <c r="AE19" s="20">
        <v>13</v>
      </c>
      <c r="AF19" s="16"/>
      <c r="AG19" s="151">
        <v>1009.6</v>
      </c>
      <c r="AH19" s="16"/>
      <c r="AI19" s="16">
        <v>14.4</v>
      </c>
      <c r="AJ19" s="101">
        <v>1005.7</v>
      </c>
      <c r="AK19" s="16">
        <v>1.2</v>
      </c>
      <c r="AL19" s="101">
        <v>15.2</v>
      </c>
      <c r="AM19" s="101">
        <v>1061.5999999999999</v>
      </c>
      <c r="AN19" s="101">
        <v>4.5</v>
      </c>
    </row>
    <row r="20" spans="1:40" x14ac:dyDescent="0.2">
      <c r="A20" s="20">
        <v>14</v>
      </c>
      <c r="B20" s="101">
        <v>15.3</v>
      </c>
      <c r="C20" s="192">
        <v>1058.4000000000001</v>
      </c>
      <c r="D20" s="101">
        <v>4.7</v>
      </c>
      <c r="E20" s="16">
        <v>15.7</v>
      </c>
      <c r="F20" s="101">
        <v>1105.7</v>
      </c>
      <c r="G20" s="16">
        <v>1.8</v>
      </c>
      <c r="H20" s="16">
        <v>16</v>
      </c>
      <c r="I20" s="101">
        <v>1127.3</v>
      </c>
      <c r="J20" s="16">
        <v>0.7</v>
      </c>
      <c r="K20" s="74">
        <v>14</v>
      </c>
      <c r="L20" s="16"/>
      <c r="M20" s="151">
        <v>1151.5999999999999</v>
      </c>
      <c r="N20" s="16"/>
      <c r="O20" s="16">
        <v>16.5</v>
      </c>
      <c r="P20" s="101">
        <v>1165.3</v>
      </c>
      <c r="Q20" s="16">
        <v>1.2</v>
      </c>
      <c r="R20" s="16">
        <v>17.7</v>
      </c>
      <c r="S20" s="101">
        <v>1250.5</v>
      </c>
      <c r="T20" s="16">
        <v>-0.7</v>
      </c>
      <c r="U20" s="20">
        <v>14</v>
      </c>
      <c r="V20" s="16"/>
      <c r="W20" s="188">
        <v>1202.0999999999999</v>
      </c>
      <c r="X20" s="16"/>
      <c r="Y20" s="15">
        <v>16.100000000000001</v>
      </c>
      <c r="Z20" s="101">
        <v>1136.7</v>
      </c>
      <c r="AA20" s="16">
        <v>0.4</v>
      </c>
      <c r="AB20" s="16"/>
      <c r="AC20" s="151">
        <v>1075.8</v>
      </c>
      <c r="AD20" s="16"/>
      <c r="AE20" s="20">
        <v>14</v>
      </c>
      <c r="AF20" s="16">
        <v>14.4</v>
      </c>
      <c r="AG20" s="101">
        <v>1012.8</v>
      </c>
      <c r="AH20" s="16">
        <v>3.2</v>
      </c>
      <c r="AI20" s="16">
        <v>14.4</v>
      </c>
      <c r="AJ20" s="113">
        <v>1007.1</v>
      </c>
      <c r="AK20" s="16">
        <v>1.4</v>
      </c>
      <c r="AL20" s="101"/>
      <c r="AM20" s="151">
        <v>1060.5</v>
      </c>
      <c r="AN20" s="101"/>
    </row>
    <row r="21" spans="1:40" x14ac:dyDescent="0.2">
      <c r="A21" s="20">
        <v>15</v>
      </c>
      <c r="B21" s="101">
        <v>15.1</v>
      </c>
      <c r="C21" s="101">
        <v>1061.7</v>
      </c>
      <c r="D21" s="101">
        <v>3.3</v>
      </c>
      <c r="E21" s="16">
        <v>15.6</v>
      </c>
      <c r="F21" s="101">
        <v>1096.9000000000001</v>
      </c>
      <c r="G21" s="16">
        <v>-8.8000000000000007</v>
      </c>
      <c r="H21" s="16">
        <v>16</v>
      </c>
      <c r="I21" s="101">
        <v>1127.7</v>
      </c>
      <c r="J21" s="16">
        <v>0.4</v>
      </c>
      <c r="K21" s="74">
        <v>15</v>
      </c>
      <c r="L21" s="16">
        <v>16.3</v>
      </c>
      <c r="M21" s="101">
        <v>1152.0999999999999</v>
      </c>
      <c r="N21" s="16">
        <v>0.5</v>
      </c>
      <c r="O21" s="16">
        <v>16.5</v>
      </c>
      <c r="P21" s="101">
        <v>1163.7</v>
      </c>
      <c r="Q21" s="16">
        <v>-1.6</v>
      </c>
      <c r="R21" s="16"/>
      <c r="S21" s="151">
        <v>1250.8</v>
      </c>
      <c r="T21" s="16"/>
      <c r="U21" s="20">
        <v>15</v>
      </c>
      <c r="V21" s="16">
        <v>17.100000000000001</v>
      </c>
      <c r="W21" s="101">
        <v>1203.7</v>
      </c>
      <c r="X21" s="16">
        <v>-3</v>
      </c>
      <c r="Y21" s="15">
        <v>16.100000000000001</v>
      </c>
      <c r="Z21" s="220">
        <v>1136.4000000000001</v>
      </c>
      <c r="AA21" s="16">
        <v>-0.3</v>
      </c>
      <c r="AB21" s="16"/>
      <c r="AC21" s="151">
        <v>1070.7</v>
      </c>
      <c r="AD21" s="16"/>
      <c r="AE21" s="112">
        <v>15</v>
      </c>
      <c r="AF21" s="16">
        <v>14.5</v>
      </c>
      <c r="AG21" s="101">
        <v>1014.4</v>
      </c>
      <c r="AH21" s="16">
        <v>1.6</v>
      </c>
      <c r="AI21" s="16">
        <v>14.4</v>
      </c>
      <c r="AJ21" s="101">
        <v>1008.6</v>
      </c>
      <c r="AK21" s="16">
        <v>1.5</v>
      </c>
      <c r="AL21" s="101"/>
      <c r="AM21" s="151">
        <v>1064.3</v>
      </c>
      <c r="AN21" s="101"/>
    </row>
    <row r="22" spans="1:40" x14ac:dyDescent="0.2">
      <c r="A22" s="20">
        <v>16</v>
      </c>
      <c r="B22" s="101">
        <v>15.1</v>
      </c>
      <c r="C22" s="101">
        <v>1065.3</v>
      </c>
      <c r="D22" s="101">
        <v>3.6</v>
      </c>
      <c r="E22" s="15"/>
      <c r="F22" s="151">
        <v>1102.5</v>
      </c>
      <c r="G22" s="16"/>
      <c r="H22" s="16"/>
      <c r="I22" s="151">
        <v>1123.2</v>
      </c>
      <c r="J22" s="16"/>
      <c r="K22" s="74">
        <v>16</v>
      </c>
      <c r="L22" s="16">
        <v>16.3</v>
      </c>
      <c r="M22" s="113">
        <v>1152.2</v>
      </c>
      <c r="N22" s="16">
        <v>0.1</v>
      </c>
      <c r="O22" s="16">
        <v>16.5</v>
      </c>
      <c r="P22" s="101">
        <v>1167.5</v>
      </c>
      <c r="Q22" s="16">
        <v>3.8</v>
      </c>
      <c r="R22" s="16"/>
      <c r="S22" s="151">
        <v>1250.7</v>
      </c>
      <c r="T22" s="16"/>
      <c r="U22" s="20">
        <v>16</v>
      </c>
      <c r="V22" s="16">
        <v>17.100000000000001</v>
      </c>
      <c r="W22" s="101">
        <v>1203.9000000000001</v>
      </c>
      <c r="X22" s="16">
        <v>0.2</v>
      </c>
      <c r="Y22" s="15">
        <v>16.100000000000001</v>
      </c>
      <c r="Z22" s="101">
        <v>1138.8</v>
      </c>
      <c r="AA22" s="16">
        <v>2.4</v>
      </c>
      <c r="AB22" s="16">
        <v>15.2</v>
      </c>
      <c r="AC22" s="101">
        <v>1074.7</v>
      </c>
      <c r="AD22" s="16">
        <v>4</v>
      </c>
      <c r="AE22" s="20">
        <v>16</v>
      </c>
      <c r="AF22" s="16">
        <v>14.4</v>
      </c>
      <c r="AG22" s="101">
        <v>1013.4</v>
      </c>
      <c r="AH22" s="16">
        <v>-1</v>
      </c>
      <c r="AI22" s="16"/>
      <c r="AJ22" s="151">
        <v>1007.4</v>
      </c>
      <c r="AK22" s="16"/>
      <c r="AL22" s="101">
        <v>15.3</v>
      </c>
      <c r="AM22" s="101">
        <v>1065.5999999999999</v>
      </c>
      <c r="AN22" s="101">
        <v>1.3</v>
      </c>
    </row>
    <row r="23" spans="1:40" x14ac:dyDescent="0.2">
      <c r="A23" s="20">
        <v>17</v>
      </c>
      <c r="B23" s="101">
        <v>15.1</v>
      </c>
      <c r="C23" s="101">
        <v>1064.8</v>
      </c>
      <c r="D23" s="101">
        <v>3.1</v>
      </c>
      <c r="E23" s="16"/>
      <c r="F23" s="151">
        <v>1106.2</v>
      </c>
      <c r="G23" s="16"/>
      <c r="H23" s="16"/>
      <c r="I23" s="151">
        <v>1125.9000000000001</v>
      </c>
      <c r="J23" s="16"/>
      <c r="K23" s="74">
        <v>17</v>
      </c>
      <c r="L23" s="16">
        <v>16.3</v>
      </c>
      <c r="M23" s="101">
        <v>1151.0999999999999</v>
      </c>
      <c r="N23" s="16">
        <v>-1.1000000000000001</v>
      </c>
      <c r="O23" s="16">
        <v>16.600000000000001</v>
      </c>
      <c r="P23" s="101">
        <v>1171.0999999999999</v>
      </c>
      <c r="Q23" s="16">
        <v>3.6</v>
      </c>
      <c r="R23" s="16">
        <v>17.7</v>
      </c>
      <c r="S23" s="101">
        <v>1254.2</v>
      </c>
      <c r="T23" s="16">
        <v>3.6</v>
      </c>
      <c r="U23" s="20">
        <v>17</v>
      </c>
      <c r="V23" s="16">
        <v>17.100000000000001</v>
      </c>
      <c r="W23" s="101">
        <v>1206</v>
      </c>
      <c r="X23" s="16">
        <v>2.1</v>
      </c>
      <c r="Y23" s="15"/>
      <c r="Z23" s="151">
        <v>1134</v>
      </c>
      <c r="AA23" s="16"/>
      <c r="AB23" s="16">
        <v>15.1</v>
      </c>
      <c r="AC23" s="101">
        <v>1071</v>
      </c>
      <c r="AD23" s="16">
        <v>-3.7</v>
      </c>
      <c r="AE23" s="20">
        <v>17</v>
      </c>
      <c r="AF23" s="16">
        <v>14.4</v>
      </c>
      <c r="AG23" s="101">
        <v>1012.9</v>
      </c>
      <c r="AH23" s="101">
        <v>-0.5</v>
      </c>
      <c r="AI23" s="16"/>
      <c r="AJ23" s="151">
        <v>1006</v>
      </c>
      <c r="AK23" s="16"/>
      <c r="AL23" s="101">
        <v>15.3</v>
      </c>
      <c r="AM23" s="101">
        <v>1070</v>
      </c>
      <c r="AN23" s="101">
        <v>4.4000000000000004</v>
      </c>
    </row>
    <row r="24" spans="1:40" x14ac:dyDescent="0.2">
      <c r="A24" s="20">
        <v>18</v>
      </c>
      <c r="B24" s="101">
        <v>15.2</v>
      </c>
      <c r="C24" s="101">
        <v>1069.2</v>
      </c>
      <c r="D24" s="101">
        <v>4.4000000000000004</v>
      </c>
      <c r="E24" s="15">
        <v>15.7</v>
      </c>
      <c r="F24" s="192">
        <v>1110.5</v>
      </c>
      <c r="G24" s="16">
        <v>4.3</v>
      </c>
      <c r="H24" s="16">
        <v>16</v>
      </c>
      <c r="I24" s="101">
        <v>1126.5999999999999</v>
      </c>
      <c r="J24" s="16">
        <v>0.7</v>
      </c>
      <c r="K24" s="74">
        <v>18</v>
      </c>
      <c r="L24" s="16">
        <v>16.3</v>
      </c>
      <c r="M24" s="101">
        <v>1149.5999999999999</v>
      </c>
      <c r="N24" s="16">
        <v>-1.5</v>
      </c>
      <c r="O24" s="16"/>
      <c r="P24" s="151">
        <v>1171.8</v>
      </c>
      <c r="Q24" s="16"/>
      <c r="R24" s="16">
        <v>17.7</v>
      </c>
      <c r="S24" s="101">
        <v>1250.2</v>
      </c>
      <c r="T24" s="16">
        <v>-4</v>
      </c>
      <c r="U24" s="20">
        <v>18</v>
      </c>
      <c r="V24" s="16">
        <v>17.100000000000001</v>
      </c>
      <c r="W24" s="101">
        <v>1203.8</v>
      </c>
      <c r="X24" s="16">
        <v>-2.2000000000000002</v>
      </c>
      <c r="Y24" s="15"/>
      <c r="Z24" s="151">
        <v>1136.2</v>
      </c>
      <c r="AA24" s="16"/>
      <c r="AB24" s="16">
        <v>15</v>
      </c>
      <c r="AC24" s="101">
        <v>1064.4000000000001</v>
      </c>
      <c r="AD24" s="16">
        <v>-6.6</v>
      </c>
      <c r="AE24" s="20">
        <v>18</v>
      </c>
      <c r="AF24" s="16">
        <v>14.4</v>
      </c>
      <c r="AG24" s="101">
        <v>1012.8</v>
      </c>
      <c r="AH24" s="16">
        <v>-0.1</v>
      </c>
      <c r="AI24" s="16">
        <v>14.4</v>
      </c>
      <c r="AJ24" s="192">
        <v>1006.2</v>
      </c>
      <c r="AK24" s="16">
        <v>0.2</v>
      </c>
      <c r="AL24" s="101">
        <v>15.4</v>
      </c>
      <c r="AM24" s="101">
        <v>1074.9000000000001</v>
      </c>
      <c r="AN24" s="101">
        <v>4.9000000000000004</v>
      </c>
    </row>
    <row r="25" spans="1:40" x14ac:dyDescent="0.2">
      <c r="A25" s="20">
        <v>19</v>
      </c>
      <c r="B25" s="101"/>
      <c r="C25" s="151">
        <v>1071.4000000000001</v>
      </c>
      <c r="D25" s="101"/>
      <c r="E25" s="15">
        <v>15.8</v>
      </c>
      <c r="F25" s="101">
        <v>1111.7</v>
      </c>
      <c r="G25" s="16">
        <v>1.2</v>
      </c>
      <c r="H25" s="16">
        <v>15.9</v>
      </c>
      <c r="I25" s="101">
        <v>1124.3</v>
      </c>
      <c r="J25" s="16">
        <v>-2.2999999999999998</v>
      </c>
      <c r="K25" s="74">
        <v>19</v>
      </c>
      <c r="L25" s="16">
        <v>16.2</v>
      </c>
      <c r="M25" s="101">
        <v>1148.2</v>
      </c>
      <c r="N25" s="16">
        <v>-1.4</v>
      </c>
      <c r="O25" s="16"/>
      <c r="P25" s="151">
        <v>1170.7</v>
      </c>
      <c r="Q25" s="16"/>
      <c r="R25" s="16">
        <v>17.8</v>
      </c>
      <c r="S25" s="101">
        <v>1257</v>
      </c>
      <c r="T25" s="71">
        <v>6.8</v>
      </c>
      <c r="U25" s="20">
        <v>19</v>
      </c>
      <c r="V25" s="65">
        <v>17.100000000000001</v>
      </c>
      <c r="W25" s="220">
        <v>1202.5999999999999</v>
      </c>
      <c r="X25" s="65">
        <v>1.2</v>
      </c>
      <c r="Y25" s="16">
        <v>16</v>
      </c>
      <c r="Z25" s="101">
        <v>1134.8</v>
      </c>
      <c r="AA25" s="16">
        <v>-1.4</v>
      </c>
      <c r="AB25" s="16">
        <v>15</v>
      </c>
      <c r="AC25" s="101">
        <v>1062.8</v>
      </c>
      <c r="AD25" s="16">
        <v>-1.6</v>
      </c>
      <c r="AE25" s="20">
        <v>19</v>
      </c>
      <c r="AF25" s="16"/>
      <c r="AG25" s="151">
        <v>1008.6</v>
      </c>
      <c r="AH25" s="16"/>
      <c r="AI25" s="16">
        <v>14.4</v>
      </c>
      <c r="AJ25" s="101">
        <v>1007.7</v>
      </c>
      <c r="AK25" s="15">
        <v>1.5</v>
      </c>
      <c r="AL25" s="101">
        <v>15.5</v>
      </c>
      <c r="AM25" s="101">
        <v>1079.7</v>
      </c>
      <c r="AN25" s="101">
        <v>4.8</v>
      </c>
    </row>
    <row r="26" spans="1:40" x14ac:dyDescent="0.2">
      <c r="A26" s="20">
        <v>20</v>
      </c>
      <c r="B26" s="101"/>
      <c r="C26" s="151">
        <v>1073.0999999999999</v>
      </c>
      <c r="D26" s="101"/>
      <c r="E26" s="16">
        <v>15.8</v>
      </c>
      <c r="F26" s="101">
        <v>1113.5</v>
      </c>
      <c r="G26" s="16">
        <v>1.8</v>
      </c>
      <c r="H26" s="16">
        <v>16</v>
      </c>
      <c r="I26" s="101">
        <v>1127</v>
      </c>
      <c r="J26" s="16">
        <v>2.7</v>
      </c>
      <c r="K26" s="74">
        <v>20</v>
      </c>
      <c r="L26" s="14"/>
      <c r="M26" s="151">
        <v>1146.8800000000001</v>
      </c>
      <c r="N26" s="14"/>
      <c r="O26" s="101">
        <v>16.600000000000001</v>
      </c>
      <c r="P26" s="101">
        <v>1171.3</v>
      </c>
      <c r="Q26" s="16">
        <v>0.6</v>
      </c>
      <c r="R26" s="16">
        <v>17.8</v>
      </c>
      <c r="S26" s="101">
        <v>1256.2</v>
      </c>
      <c r="T26" s="16">
        <v>-0.8</v>
      </c>
      <c r="U26" s="20">
        <v>20</v>
      </c>
      <c r="V26" s="16"/>
      <c r="W26" s="151">
        <v>1196.2</v>
      </c>
      <c r="X26" s="16"/>
      <c r="Y26" s="16">
        <v>16</v>
      </c>
      <c r="Z26" s="101">
        <v>1133.0999999999999</v>
      </c>
      <c r="AA26" s="16">
        <v>-1.7</v>
      </c>
      <c r="AB26" s="16">
        <v>15</v>
      </c>
      <c r="AC26" s="101">
        <v>1060</v>
      </c>
      <c r="AD26" s="16">
        <v>-2.8</v>
      </c>
      <c r="AE26" s="20">
        <v>20</v>
      </c>
      <c r="AF26" s="16"/>
      <c r="AG26" s="151">
        <v>1006.9</v>
      </c>
      <c r="AH26" s="16"/>
      <c r="AI26" s="16">
        <v>14.4</v>
      </c>
      <c r="AJ26" s="101">
        <v>1008</v>
      </c>
      <c r="AK26" s="15">
        <v>0.3</v>
      </c>
      <c r="AL26" s="101">
        <v>15.6</v>
      </c>
      <c r="AM26" s="101">
        <v>1084.8</v>
      </c>
      <c r="AN26" s="101">
        <v>5.0999999999999996</v>
      </c>
    </row>
    <row r="27" spans="1:40" x14ac:dyDescent="0.2">
      <c r="A27" s="20">
        <v>21</v>
      </c>
      <c r="B27" s="101">
        <v>15.3</v>
      </c>
      <c r="C27" s="101">
        <v>1075.8</v>
      </c>
      <c r="D27" s="101">
        <v>2.7</v>
      </c>
      <c r="E27" s="16">
        <v>15.8</v>
      </c>
      <c r="F27" s="101">
        <v>1115.5999999999999</v>
      </c>
      <c r="G27" s="16">
        <v>2.1</v>
      </c>
      <c r="H27" s="16">
        <v>16</v>
      </c>
      <c r="I27" s="101">
        <v>1130.5999999999999</v>
      </c>
      <c r="J27" s="16">
        <v>3.6</v>
      </c>
      <c r="K27" s="74">
        <v>21</v>
      </c>
      <c r="L27" s="16"/>
      <c r="M27" s="151">
        <v>1149.0409999999999</v>
      </c>
      <c r="N27" s="16"/>
      <c r="O27" s="16">
        <v>16.600000000000001</v>
      </c>
      <c r="P27" s="101">
        <v>1175.2</v>
      </c>
      <c r="Q27" s="16">
        <v>3.9</v>
      </c>
      <c r="R27" s="16">
        <v>17.8</v>
      </c>
      <c r="S27" s="101">
        <v>1261</v>
      </c>
      <c r="T27" s="16">
        <v>4.8</v>
      </c>
      <c r="U27" s="20">
        <v>21</v>
      </c>
      <c r="V27" s="16"/>
      <c r="W27" s="151">
        <v>1190.4000000000001</v>
      </c>
      <c r="X27" s="16"/>
      <c r="Y27" s="16">
        <v>16</v>
      </c>
      <c r="Z27" s="101">
        <v>1133.0999999999999</v>
      </c>
      <c r="AA27" s="15">
        <v>0</v>
      </c>
      <c r="AB27" s="16"/>
      <c r="AC27" s="151">
        <v>1055.9000000000001</v>
      </c>
      <c r="AD27" s="16"/>
      <c r="AE27" s="20">
        <v>21</v>
      </c>
      <c r="AF27" s="16">
        <v>14.4</v>
      </c>
      <c r="AG27" s="101">
        <v>1008.4</v>
      </c>
      <c r="AH27" s="16">
        <v>1.5</v>
      </c>
      <c r="AI27" s="16">
        <v>14.4</v>
      </c>
      <c r="AJ27" s="101">
        <v>1008.4</v>
      </c>
      <c r="AK27" s="16">
        <v>0.4</v>
      </c>
      <c r="AL27" s="101"/>
      <c r="AM27" s="151">
        <v>1084.7</v>
      </c>
      <c r="AN27" s="101"/>
    </row>
    <row r="28" spans="1:40" x14ac:dyDescent="0.2">
      <c r="A28" s="20">
        <v>22</v>
      </c>
      <c r="B28" s="101">
        <v>15.3</v>
      </c>
      <c r="C28" s="101">
        <v>1078.7</v>
      </c>
      <c r="D28" s="101">
        <v>2.9</v>
      </c>
      <c r="E28" s="16">
        <v>15.9</v>
      </c>
      <c r="F28" s="101">
        <v>1120.0999999999999</v>
      </c>
      <c r="G28" s="16">
        <v>4.5</v>
      </c>
      <c r="H28" s="16">
        <v>16</v>
      </c>
      <c r="I28" s="101">
        <v>1131.7</v>
      </c>
      <c r="J28" s="16">
        <v>1.1000000000000001</v>
      </c>
      <c r="K28" s="74">
        <v>22</v>
      </c>
      <c r="L28" s="16">
        <v>16.3</v>
      </c>
      <c r="M28" s="101">
        <v>1154.8</v>
      </c>
      <c r="N28" s="16">
        <v>5.8</v>
      </c>
      <c r="O28" s="16">
        <v>16.600000000000001</v>
      </c>
      <c r="P28" s="101">
        <v>1175.7</v>
      </c>
      <c r="Q28" s="16">
        <v>0.5</v>
      </c>
      <c r="R28" s="16"/>
      <c r="S28" s="151">
        <v>1258</v>
      </c>
      <c r="T28" s="151"/>
      <c r="U28" s="20">
        <v>22</v>
      </c>
      <c r="V28" s="16">
        <v>16.899999999999999</v>
      </c>
      <c r="W28" s="101">
        <v>1192.9000000000001</v>
      </c>
      <c r="X28" s="16">
        <v>2.5</v>
      </c>
      <c r="Y28" s="16">
        <v>16</v>
      </c>
      <c r="Z28" s="101">
        <v>1134.0999999999999</v>
      </c>
      <c r="AA28" s="16">
        <v>1</v>
      </c>
      <c r="AB28" s="16"/>
      <c r="AC28" s="151">
        <v>1050.2</v>
      </c>
      <c r="AD28" s="16"/>
      <c r="AE28" s="20">
        <v>22</v>
      </c>
      <c r="AF28" s="16">
        <v>14.4</v>
      </c>
      <c r="AG28" s="101">
        <v>1007.9</v>
      </c>
      <c r="AH28" s="16">
        <v>-0.5</v>
      </c>
      <c r="AI28" s="16">
        <v>14.4</v>
      </c>
      <c r="AJ28" s="101">
        <v>1006.7</v>
      </c>
      <c r="AK28" s="16">
        <v>-1.7</v>
      </c>
      <c r="AL28" s="101"/>
      <c r="AM28" s="151">
        <v>1086.3</v>
      </c>
      <c r="AN28" s="101"/>
    </row>
    <row r="29" spans="1:40" x14ac:dyDescent="0.2">
      <c r="A29" s="20">
        <v>23</v>
      </c>
      <c r="B29" s="101">
        <v>15.3</v>
      </c>
      <c r="C29" s="101">
        <v>1080.7</v>
      </c>
      <c r="D29" s="101">
        <v>2</v>
      </c>
      <c r="E29" s="16"/>
      <c r="F29" s="151">
        <v>1116.9000000000001</v>
      </c>
      <c r="G29" s="15"/>
      <c r="H29" s="16"/>
      <c r="I29" s="151">
        <v>1135</v>
      </c>
      <c r="J29" s="16"/>
      <c r="K29" s="74">
        <v>23</v>
      </c>
      <c r="L29" s="16">
        <v>16.3</v>
      </c>
      <c r="M29" s="113">
        <v>1153.5999999999999</v>
      </c>
      <c r="N29" s="16">
        <v>-1.2</v>
      </c>
      <c r="O29" s="16">
        <v>16.600000000000001</v>
      </c>
      <c r="P29" s="101">
        <v>1177.3</v>
      </c>
      <c r="Q29" s="16">
        <v>1.6</v>
      </c>
      <c r="R29" s="16"/>
      <c r="S29" s="151">
        <v>1259.0999999999999</v>
      </c>
      <c r="T29" s="151"/>
      <c r="U29" s="20">
        <v>23</v>
      </c>
      <c r="V29" s="16">
        <v>16.899999999999999</v>
      </c>
      <c r="W29" s="101">
        <v>1192.5</v>
      </c>
      <c r="X29" s="16">
        <v>-0.4</v>
      </c>
      <c r="Y29" s="16">
        <v>16</v>
      </c>
      <c r="Z29" s="101">
        <v>1129.2</v>
      </c>
      <c r="AA29" s="15">
        <v>-4.9000000000000004</v>
      </c>
      <c r="AB29" s="16">
        <v>14.9</v>
      </c>
      <c r="AC29" s="101">
        <v>1051.0999999999999</v>
      </c>
      <c r="AD29" s="16">
        <v>0.9</v>
      </c>
      <c r="AE29" s="20">
        <v>23</v>
      </c>
      <c r="AF29" s="16">
        <v>14.3</v>
      </c>
      <c r="AG29" s="101">
        <v>1000</v>
      </c>
      <c r="AH29" s="16">
        <v>-7.9</v>
      </c>
      <c r="AI29" s="16"/>
      <c r="AJ29" s="151">
        <v>1005.8</v>
      </c>
      <c r="AK29" s="16"/>
      <c r="AL29" s="101">
        <v>15.7</v>
      </c>
      <c r="AM29" s="101">
        <v>1091.5</v>
      </c>
      <c r="AN29" s="101">
        <v>5.2</v>
      </c>
    </row>
    <row r="30" spans="1:40" x14ac:dyDescent="0.2">
      <c r="A30" s="20">
        <v>24</v>
      </c>
      <c r="B30" s="101">
        <v>15.3</v>
      </c>
      <c r="C30" s="101">
        <v>1081.7</v>
      </c>
      <c r="D30" s="101">
        <v>1</v>
      </c>
      <c r="E30" s="16"/>
      <c r="F30" s="261">
        <v>1111.5</v>
      </c>
      <c r="G30" s="15"/>
      <c r="H30" s="16"/>
      <c r="I30" s="151">
        <v>1139.8</v>
      </c>
      <c r="J30" s="16"/>
      <c r="K30" s="74">
        <v>24</v>
      </c>
      <c r="L30" s="16">
        <v>16.3</v>
      </c>
      <c r="M30" s="113">
        <v>1156</v>
      </c>
      <c r="N30" s="16">
        <v>2.4</v>
      </c>
      <c r="O30" s="16">
        <v>16.7</v>
      </c>
      <c r="P30" s="101">
        <v>1178.4000000000001</v>
      </c>
      <c r="Q30" s="16">
        <v>1.1000000000000001</v>
      </c>
      <c r="R30" s="16">
        <v>17.8</v>
      </c>
      <c r="S30" s="101">
        <v>1256.9000000000001</v>
      </c>
      <c r="T30" s="16">
        <v>-2.2000000000000002</v>
      </c>
      <c r="U30" s="20">
        <v>24</v>
      </c>
      <c r="V30" s="16">
        <v>16.899999999999999</v>
      </c>
      <c r="W30" s="101">
        <v>1193.4000000000001</v>
      </c>
      <c r="X30" s="16">
        <v>0.9</v>
      </c>
      <c r="Y30" s="16"/>
      <c r="Z30" s="151">
        <v>1123.9000000000001</v>
      </c>
      <c r="AA30" s="15"/>
      <c r="AB30" s="16">
        <v>14.8</v>
      </c>
      <c r="AC30" s="101">
        <v>1047.7</v>
      </c>
      <c r="AD30" s="16">
        <v>-3.4</v>
      </c>
      <c r="AE30" s="20">
        <v>24</v>
      </c>
      <c r="AF30" s="16">
        <v>14.3</v>
      </c>
      <c r="AG30" s="101">
        <v>1000.3</v>
      </c>
      <c r="AH30" s="16">
        <v>0.3</v>
      </c>
      <c r="AI30" s="16"/>
      <c r="AJ30" s="151">
        <v>1008</v>
      </c>
      <c r="AK30" s="16"/>
      <c r="AL30" s="101">
        <v>15.7</v>
      </c>
      <c r="AM30" s="101">
        <v>1093.5999999999999</v>
      </c>
      <c r="AN30" s="101">
        <v>2.1</v>
      </c>
    </row>
    <row r="31" spans="1:40" x14ac:dyDescent="0.2">
      <c r="A31" s="20">
        <v>25</v>
      </c>
      <c r="B31" s="101">
        <v>15.4</v>
      </c>
      <c r="C31" s="101">
        <v>1084.3</v>
      </c>
      <c r="D31" s="101">
        <v>2.6</v>
      </c>
      <c r="E31" s="50">
        <v>15.9</v>
      </c>
      <c r="F31" s="154">
        <v>1121.3</v>
      </c>
      <c r="G31" s="71">
        <v>1.2</v>
      </c>
      <c r="H31" s="16">
        <v>16.2</v>
      </c>
      <c r="I31" s="101">
        <v>1139.5</v>
      </c>
      <c r="J31" s="16">
        <v>-0.3</v>
      </c>
      <c r="K31" s="74">
        <v>25</v>
      </c>
      <c r="L31" s="16">
        <v>16.399999999999999</v>
      </c>
      <c r="M31" s="101">
        <v>1157.7</v>
      </c>
      <c r="N31" s="16">
        <v>1.7</v>
      </c>
      <c r="O31" s="16"/>
      <c r="P31" s="151">
        <v>1175.2</v>
      </c>
      <c r="Q31" s="16"/>
      <c r="R31" s="16">
        <v>17.7</v>
      </c>
      <c r="S31" s="113">
        <v>1254.9000000000001</v>
      </c>
      <c r="T31" s="16">
        <v>-2</v>
      </c>
      <c r="U31" s="20">
        <v>25</v>
      </c>
      <c r="V31" s="16">
        <v>16.8</v>
      </c>
      <c r="W31" s="101">
        <v>1188.3</v>
      </c>
      <c r="X31" s="16">
        <v>-5.0999999999999996</v>
      </c>
      <c r="Y31" s="15"/>
      <c r="Z31" s="151">
        <v>1117.4000000000001</v>
      </c>
      <c r="AA31" s="15"/>
      <c r="AB31" s="16">
        <v>14.9</v>
      </c>
      <c r="AC31" s="101">
        <v>1047.7</v>
      </c>
      <c r="AD31" s="16">
        <v>0</v>
      </c>
      <c r="AE31" s="20">
        <v>25</v>
      </c>
      <c r="AF31" s="15">
        <v>14.4</v>
      </c>
      <c r="AG31" s="101">
        <v>1004.9</v>
      </c>
      <c r="AH31" s="16">
        <v>4.5999999999999996</v>
      </c>
      <c r="AI31" s="16">
        <v>14.4</v>
      </c>
      <c r="AJ31" s="101">
        <v>1010.3</v>
      </c>
      <c r="AK31" s="16">
        <v>2.2999999999999998</v>
      </c>
      <c r="AL31" s="101">
        <v>15.8</v>
      </c>
      <c r="AM31" s="101">
        <v>1098.5999999999999</v>
      </c>
      <c r="AN31" s="101">
        <v>5</v>
      </c>
    </row>
    <row r="32" spans="1:40" x14ac:dyDescent="0.2">
      <c r="A32" s="20">
        <v>26</v>
      </c>
      <c r="B32" s="101"/>
      <c r="C32" s="151">
        <v>1085.2</v>
      </c>
      <c r="D32" s="101"/>
      <c r="E32" s="71">
        <v>15.9</v>
      </c>
      <c r="F32" s="155">
        <v>1124.0999999999999</v>
      </c>
      <c r="G32" s="50">
        <v>2.8</v>
      </c>
      <c r="H32" s="16">
        <v>16.2</v>
      </c>
      <c r="I32" s="101">
        <v>1141.4000000000001</v>
      </c>
      <c r="J32" s="16">
        <v>1.9</v>
      </c>
      <c r="K32" s="74">
        <v>26</v>
      </c>
      <c r="L32" s="16">
        <v>16.399999999999999</v>
      </c>
      <c r="M32" s="101">
        <v>1157.8</v>
      </c>
      <c r="N32" s="16">
        <v>0.1</v>
      </c>
      <c r="O32" s="16"/>
      <c r="P32" s="151">
        <v>1179.2</v>
      </c>
      <c r="Q32" s="16"/>
      <c r="R32" s="16">
        <v>17.7</v>
      </c>
      <c r="S32" s="113">
        <v>1252.5999999999999</v>
      </c>
      <c r="T32" s="16">
        <v>-2.2999999999999998</v>
      </c>
      <c r="U32" s="20">
        <v>26</v>
      </c>
      <c r="V32" s="16">
        <v>16.7</v>
      </c>
      <c r="W32" s="256">
        <v>1183.5999999999999</v>
      </c>
      <c r="X32" s="65">
        <v>-4.7</v>
      </c>
      <c r="Y32" s="15">
        <v>15.7</v>
      </c>
      <c r="Z32" s="220">
        <v>1113.4000000000001</v>
      </c>
      <c r="AA32" s="16">
        <v>-4</v>
      </c>
      <c r="AB32" s="16">
        <v>14.9</v>
      </c>
      <c r="AC32" s="101">
        <v>1044</v>
      </c>
      <c r="AD32" s="16">
        <v>-3.7</v>
      </c>
      <c r="AE32" s="20">
        <v>26</v>
      </c>
      <c r="AF32" s="15"/>
      <c r="AG32" s="151">
        <v>1006.2</v>
      </c>
      <c r="AH32" s="16"/>
      <c r="AI32" s="16">
        <v>14.4</v>
      </c>
      <c r="AJ32" s="113">
        <v>1010.4</v>
      </c>
      <c r="AK32" s="154">
        <v>0.1</v>
      </c>
      <c r="AL32" s="101">
        <v>15.8</v>
      </c>
      <c r="AM32" s="101">
        <v>1097.5999999999999</v>
      </c>
      <c r="AN32" s="101">
        <v>-1</v>
      </c>
    </row>
    <row r="33" spans="1:40" x14ac:dyDescent="0.2">
      <c r="A33" s="20">
        <v>27</v>
      </c>
      <c r="B33" s="101"/>
      <c r="C33" s="151">
        <v>1086.8</v>
      </c>
      <c r="D33" s="101"/>
      <c r="E33" s="16">
        <v>16</v>
      </c>
      <c r="F33" s="101">
        <v>1127.5</v>
      </c>
      <c r="G33" s="16">
        <v>3.4</v>
      </c>
      <c r="H33" s="16">
        <v>16.100000000000001</v>
      </c>
      <c r="I33" s="101">
        <v>1139.5999999999999</v>
      </c>
      <c r="J33" s="16">
        <v>-1.8</v>
      </c>
      <c r="K33" s="74">
        <v>27</v>
      </c>
      <c r="L33" s="16"/>
      <c r="M33" s="151">
        <v>1156.7</v>
      </c>
      <c r="N33" s="16"/>
      <c r="O33" s="16">
        <v>16.7</v>
      </c>
      <c r="P33" s="101">
        <v>1181.2</v>
      </c>
      <c r="Q33" s="16">
        <v>2</v>
      </c>
      <c r="R33" s="16">
        <v>17.7</v>
      </c>
      <c r="S33" s="101">
        <v>1255</v>
      </c>
      <c r="T33" s="16">
        <v>2.4</v>
      </c>
      <c r="U33" s="20">
        <v>27</v>
      </c>
      <c r="V33" s="16"/>
      <c r="W33" s="151">
        <v>1181.7</v>
      </c>
      <c r="X33" s="16"/>
      <c r="Y33" s="16">
        <v>15.8</v>
      </c>
      <c r="Z33" s="101">
        <v>1117.4000000000001</v>
      </c>
      <c r="AA33" s="15">
        <v>4</v>
      </c>
      <c r="AB33" s="16">
        <v>14.9</v>
      </c>
      <c r="AC33" s="101">
        <v>1043.5999999999999</v>
      </c>
      <c r="AD33" s="16">
        <v>-0.4</v>
      </c>
      <c r="AE33" s="20">
        <v>27</v>
      </c>
      <c r="AF33" s="16"/>
      <c r="AG33" s="151">
        <v>1003.2</v>
      </c>
      <c r="AH33" s="16"/>
      <c r="AI33" s="15">
        <v>14.5</v>
      </c>
      <c r="AJ33" s="101">
        <v>1013.3</v>
      </c>
      <c r="AK33" s="50">
        <v>2.9</v>
      </c>
      <c r="AL33" s="101">
        <v>15.8</v>
      </c>
      <c r="AM33" s="101">
        <v>1099.9000000000001</v>
      </c>
      <c r="AN33" s="101">
        <v>2.2999999999999998</v>
      </c>
    </row>
    <row r="34" spans="1:40" x14ac:dyDescent="0.2">
      <c r="A34" s="20">
        <v>28</v>
      </c>
      <c r="B34" s="101">
        <v>15.4</v>
      </c>
      <c r="C34" s="101">
        <v>1089.5</v>
      </c>
      <c r="D34" s="101">
        <v>2.7</v>
      </c>
      <c r="E34" s="16">
        <v>16</v>
      </c>
      <c r="F34" s="101">
        <v>1127.0999999999999</v>
      </c>
      <c r="G34" s="16">
        <v>-0.4</v>
      </c>
      <c r="H34" s="16">
        <v>16.2</v>
      </c>
      <c r="I34" s="101">
        <v>1143.8</v>
      </c>
      <c r="J34" s="16">
        <v>4.2</v>
      </c>
      <c r="K34" s="74">
        <v>28</v>
      </c>
      <c r="L34" s="16"/>
      <c r="M34" s="151">
        <v>1155.2</v>
      </c>
      <c r="N34" s="16"/>
      <c r="O34" s="16">
        <v>16.8</v>
      </c>
      <c r="P34" s="101">
        <v>1190.3</v>
      </c>
      <c r="Q34" s="16">
        <v>9.1</v>
      </c>
      <c r="R34" s="16">
        <v>17.7</v>
      </c>
      <c r="S34" s="101">
        <v>1252.4000000000001</v>
      </c>
      <c r="T34" s="16">
        <v>-2.6</v>
      </c>
      <c r="U34" s="20">
        <v>28</v>
      </c>
      <c r="V34" s="16"/>
      <c r="W34" s="151">
        <v>1178.2</v>
      </c>
      <c r="X34" s="16"/>
      <c r="Y34" s="16">
        <v>15.8</v>
      </c>
      <c r="Z34" s="101">
        <v>1114.7</v>
      </c>
      <c r="AA34" s="16">
        <v>-2.7</v>
      </c>
      <c r="AB34" s="16"/>
      <c r="AC34" s="151">
        <v>1038.4000000000001</v>
      </c>
      <c r="AD34" s="16"/>
      <c r="AE34" s="20">
        <v>28</v>
      </c>
      <c r="AF34" s="16">
        <v>14.4</v>
      </c>
      <c r="AG34" s="101">
        <v>1004.7</v>
      </c>
      <c r="AH34" s="16">
        <v>1.5</v>
      </c>
      <c r="AI34" s="16">
        <v>14.5</v>
      </c>
      <c r="AJ34" s="101">
        <v>1016.7</v>
      </c>
      <c r="AK34" s="50">
        <v>3.4</v>
      </c>
      <c r="AL34" s="101"/>
      <c r="AM34" s="151">
        <v>1100.2</v>
      </c>
      <c r="AN34" s="101"/>
    </row>
    <row r="35" spans="1:40" x14ac:dyDescent="0.2">
      <c r="A35" s="20">
        <v>29</v>
      </c>
      <c r="B35" s="101">
        <v>15.5</v>
      </c>
      <c r="C35" s="101">
        <v>1090.5</v>
      </c>
      <c r="D35" s="101">
        <v>1</v>
      </c>
      <c r="E35" s="15"/>
      <c r="F35" s="16"/>
      <c r="G35" s="16"/>
      <c r="H35" s="16">
        <v>16.100000000000001</v>
      </c>
      <c r="I35" s="101">
        <v>1141.3</v>
      </c>
      <c r="J35" s="16">
        <v>-2.5</v>
      </c>
      <c r="K35" s="74">
        <v>29</v>
      </c>
      <c r="L35" s="101">
        <v>16.3</v>
      </c>
      <c r="M35" s="101">
        <v>1154.3</v>
      </c>
      <c r="N35" s="16">
        <v>-0.9</v>
      </c>
      <c r="O35" s="16">
        <v>16.8</v>
      </c>
      <c r="P35" s="113">
        <v>1191.5</v>
      </c>
      <c r="Q35" s="16">
        <v>1.2</v>
      </c>
      <c r="R35" s="16"/>
      <c r="S35" s="151">
        <v>1249.5</v>
      </c>
      <c r="T35" s="16"/>
      <c r="U35" s="20">
        <v>29</v>
      </c>
      <c r="V35" s="16">
        <v>16.7</v>
      </c>
      <c r="W35" s="101">
        <v>1179.4000000000001</v>
      </c>
      <c r="X35" s="16">
        <v>1.2</v>
      </c>
      <c r="Y35" s="16">
        <v>15.8</v>
      </c>
      <c r="Z35" s="101">
        <v>1115.0999999999999</v>
      </c>
      <c r="AA35" s="16">
        <v>0.4</v>
      </c>
      <c r="AB35" s="16"/>
      <c r="AC35" s="151">
        <v>1040.5</v>
      </c>
      <c r="AD35" s="16"/>
      <c r="AE35" s="20">
        <v>29</v>
      </c>
      <c r="AF35" s="16">
        <v>14.4</v>
      </c>
      <c r="AG35" s="101">
        <v>1007.8</v>
      </c>
      <c r="AH35" s="16">
        <v>3.1</v>
      </c>
      <c r="AI35" s="16">
        <v>14.6</v>
      </c>
      <c r="AJ35" s="101">
        <v>1018.8</v>
      </c>
      <c r="AK35" s="16">
        <v>2.1</v>
      </c>
      <c r="AL35" s="101"/>
      <c r="AM35" s="151">
        <v>1101.4000000000001</v>
      </c>
      <c r="AN35" s="101"/>
    </row>
    <row r="36" spans="1:40" x14ac:dyDescent="0.2">
      <c r="A36" s="20">
        <v>30</v>
      </c>
      <c r="B36" s="101">
        <v>15.5</v>
      </c>
      <c r="C36" s="101">
        <v>1094.5</v>
      </c>
      <c r="D36" s="101">
        <v>4</v>
      </c>
      <c r="E36" s="262"/>
      <c r="F36" s="151"/>
      <c r="G36" s="16"/>
      <c r="H36" s="16"/>
      <c r="I36" s="151">
        <v>1139.5</v>
      </c>
      <c r="J36" s="16"/>
      <c r="K36" s="74">
        <v>30</v>
      </c>
      <c r="L36" s="101">
        <v>16.3</v>
      </c>
      <c r="M36" s="101">
        <v>1156</v>
      </c>
      <c r="N36" s="16">
        <v>1.7</v>
      </c>
      <c r="O36" s="16">
        <v>16.899999999999999</v>
      </c>
      <c r="P36" s="113">
        <v>1196</v>
      </c>
      <c r="Q36" s="16">
        <v>4.5</v>
      </c>
      <c r="R36" s="16"/>
      <c r="S36" s="151">
        <v>1240.0999999999999</v>
      </c>
      <c r="T36" s="16"/>
      <c r="U36" s="20">
        <v>30</v>
      </c>
      <c r="V36" s="16">
        <v>16.7</v>
      </c>
      <c r="W36" s="101">
        <v>1178.7</v>
      </c>
      <c r="X36" s="16">
        <v>-0.7</v>
      </c>
      <c r="Y36" s="16">
        <v>15.8</v>
      </c>
      <c r="Z36" s="101">
        <v>1114.2</v>
      </c>
      <c r="AA36" s="15">
        <v>-0.9</v>
      </c>
      <c r="AB36" s="16">
        <v>14.9</v>
      </c>
      <c r="AC36" s="101">
        <v>1042.4000000000001</v>
      </c>
      <c r="AD36" s="16">
        <v>1.9</v>
      </c>
      <c r="AE36" s="20">
        <v>30</v>
      </c>
      <c r="AF36" s="16">
        <v>14.3</v>
      </c>
      <c r="AG36" s="101">
        <v>1002.5</v>
      </c>
      <c r="AH36" s="16">
        <v>-5.3</v>
      </c>
      <c r="AI36" s="16"/>
      <c r="AJ36" s="151">
        <v>1021.2</v>
      </c>
      <c r="AK36" s="16"/>
      <c r="AL36" s="101">
        <v>15.8</v>
      </c>
      <c r="AM36" s="101">
        <v>1100.5999999999999</v>
      </c>
      <c r="AN36" s="101">
        <v>-0.8</v>
      </c>
    </row>
    <row r="37" spans="1:40" x14ac:dyDescent="0.2">
      <c r="A37" s="20">
        <v>31</v>
      </c>
      <c r="B37" s="101">
        <v>15.6</v>
      </c>
      <c r="C37" s="101">
        <v>1097.0999999999999</v>
      </c>
      <c r="D37" s="101">
        <v>2.6</v>
      </c>
      <c r="E37" s="15"/>
      <c r="F37" s="151"/>
      <c r="G37" s="16"/>
      <c r="H37" s="16"/>
      <c r="I37" s="151">
        <v>1140.2</v>
      </c>
      <c r="J37" s="16"/>
      <c r="K37" s="74">
        <v>31</v>
      </c>
      <c r="L37" s="15"/>
      <c r="M37" s="101"/>
      <c r="N37" s="16"/>
      <c r="O37" s="16">
        <v>17</v>
      </c>
      <c r="P37" s="101">
        <v>1199.3</v>
      </c>
      <c r="Q37" s="16">
        <v>3.3</v>
      </c>
      <c r="R37" s="78"/>
      <c r="S37" s="101"/>
      <c r="T37" s="78"/>
      <c r="U37" s="20">
        <v>31</v>
      </c>
      <c r="V37" s="16">
        <v>16.600000000000001</v>
      </c>
      <c r="W37" s="101">
        <v>1174.2</v>
      </c>
      <c r="X37" s="16">
        <v>-4.5</v>
      </c>
      <c r="Y37" s="16"/>
      <c r="Z37" s="151">
        <v>1110</v>
      </c>
      <c r="AA37" s="15"/>
      <c r="AB37" s="16"/>
      <c r="AC37" s="101"/>
      <c r="AD37" s="16"/>
      <c r="AE37" s="20">
        <v>31</v>
      </c>
      <c r="AF37" s="16">
        <v>14.3</v>
      </c>
      <c r="AG37" s="101">
        <v>998.6</v>
      </c>
      <c r="AH37" s="16">
        <v>-3.9</v>
      </c>
      <c r="AI37" s="16"/>
      <c r="AJ37" s="101"/>
      <c r="AK37" s="16"/>
      <c r="AL37" s="101">
        <v>15.8</v>
      </c>
      <c r="AM37" s="101">
        <v>1101.9000000000001</v>
      </c>
      <c r="AN37" s="101">
        <v>1.3</v>
      </c>
    </row>
    <row r="38" spans="1:40" x14ac:dyDescent="0.2">
      <c r="B38" s="249">
        <f>AVERAGE(B7:B37)</f>
        <v>15.270588235294118</v>
      </c>
      <c r="C38" s="62">
        <f>SUM(C7:C37)</f>
        <v>32837</v>
      </c>
      <c r="E38" s="249">
        <f>SUM(E7:E37)/19</f>
        <v>16.557894736842105</v>
      </c>
      <c r="F38" s="62">
        <f>SUM(F7:F37)</f>
        <v>31006.299999999996</v>
      </c>
      <c r="H38" s="249">
        <f>SUM(H7:H37)/21</f>
        <v>15.266666666666667</v>
      </c>
      <c r="I38" s="62">
        <f>SUM(I7:I37)</f>
        <v>35035.399999999994</v>
      </c>
      <c r="L38" s="249">
        <f>SUM(L7:L37)/22</f>
        <v>16.281818181818185</v>
      </c>
      <c r="M38" s="53">
        <f>SUM(M7:M10)</f>
        <v>4586.2</v>
      </c>
      <c r="O38" s="249">
        <f>SUM(O7:O36)/18</f>
        <v>15.672222222222217</v>
      </c>
      <c r="P38" s="62">
        <f>SUM(P7:P37)</f>
        <v>36238.5</v>
      </c>
      <c r="R38" s="249">
        <f>SUM(R7:R37)/21</f>
        <v>15.899999999999997</v>
      </c>
      <c r="S38" s="53">
        <f>SUM(S7:S37)</f>
        <v>37244.300000000003</v>
      </c>
      <c r="V38" s="249">
        <f>SUM(V7:V37)/23</f>
        <v>17.060869565217388</v>
      </c>
      <c r="W38" s="62">
        <f>SUM(W7:W37)</f>
        <v>37311.9</v>
      </c>
      <c r="Y38" s="249">
        <f>SUM(Y7:Y37)/21</f>
        <v>17.585714285714285</v>
      </c>
      <c r="Z38" s="62">
        <f>SUM(Z7:Z37)</f>
        <v>35159.4</v>
      </c>
      <c r="AB38" s="249">
        <f>SUM(AB7:AB37)/22</f>
        <v>14.536363636363632</v>
      </c>
      <c r="AC38" s="62">
        <f>SUM(AC7:AC37)</f>
        <v>32217.300000000003</v>
      </c>
      <c r="AG38" s="62">
        <f>SUM(AG7:AG37)</f>
        <v>31487.500000000004</v>
      </c>
      <c r="AJ38" s="62">
        <f>SUM(AJ7:AJ37)</f>
        <v>30219.300000000007</v>
      </c>
      <c r="AM38" s="62">
        <f>SUM(AM7:AM37)</f>
        <v>33110</v>
      </c>
    </row>
    <row r="39" spans="1:40" x14ac:dyDescent="0.2">
      <c r="C39" s="245"/>
      <c r="F39" s="62">
        <f>C38+F38</f>
        <v>63843.299999999996</v>
      </c>
      <c r="I39" s="62">
        <f>F39+I38</f>
        <v>98878.699999999983</v>
      </c>
      <c r="M39" s="53">
        <f>I39+M38</f>
        <v>103464.89999999998</v>
      </c>
      <c r="P39" s="62">
        <f>M39+P38</f>
        <v>139703.39999999997</v>
      </c>
      <c r="S39" s="62">
        <f>S38+P39</f>
        <v>176947.69999999995</v>
      </c>
      <c r="W39" s="62">
        <f>S39+W38</f>
        <v>214259.59999999995</v>
      </c>
      <c r="Z39" s="62">
        <f>W39+Z38</f>
        <v>249418.99999999994</v>
      </c>
      <c r="AC39" s="62">
        <f>Z39+AC38</f>
        <v>281636.29999999993</v>
      </c>
      <c r="AG39" s="62">
        <f>AC39+AG38</f>
        <v>313123.79999999993</v>
      </c>
      <c r="AJ39" s="62">
        <f>AG39+AJ38</f>
        <v>343343.09999999992</v>
      </c>
      <c r="AM39" s="62">
        <f>AJ39+AM38</f>
        <v>376453.09999999992</v>
      </c>
    </row>
    <row r="40" spans="1:40" x14ac:dyDescent="0.2">
      <c r="C40" s="245">
        <f>SUM(C7:C34)</f>
        <v>29554.9</v>
      </c>
      <c r="F40" s="245">
        <f>SUM(F7:F33)+C38</f>
        <v>62716.2</v>
      </c>
      <c r="I40" s="245">
        <f>SUM(I7:I35)+F39</f>
        <v>96599</v>
      </c>
      <c r="M40" s="331">
        <f>SUM(M7:M28)+I39</f>
        <v>124164.22099999999</v>
      </c>
      <c r="P40" s="245">
        <f>SUM(P7:P12)+M39</f>
        <v>110392.99999999999</v>
      </c>
      <c r="S40" s="245">
        <f>SUM(S7:S36)+P39</f>
        <v>176947.69999999995</v>
      </c>
      <c r="U40" s="62">
        <f>SUM(S7:S31)+36</f>
        <v>31030.700000000004</v>
      </c>
      <c r="W40" s="245">
        <f>SUM(W7:W36)+S39</f>
        <v>213085.39999999997</v>
      </c>
      <c r="Z40" s="245" t="s">
        <v>66</v>
      </c>
      <c r="AC40" s="245">
        <f>SUM(AC7:AC30)+Z39</f>
        <v>275379.69999999995</v>
      </c>
      <c r="AG40" s="245">
        <f>SUM(AG7:AG35)+AC39</f>
        <v>311122.69999999995</v>
      </c>
      <c r="AJ40" s="245">
        <f>SUM(AJ7:AJ32)+AG39</f>
        <v>339273.09999999992</v>
      </c>
      <c r="AM40" s="245">
        <f>SUM(AM7:AM30)+AJ39</f>
        <v>368752.89999999991</v>
      </c>
    </row>
    <row r="41" spans="1:40" x14ac:dyDescent="0.2">
      <c r="M41" s="53"/>
      <c r="P41" s="62"/>
      <c r="W41" s="62"/>
      <c r="AG41" s="245"/>
    </row>
    <row r="42" spans="1:40" x14ac:dyDescent="0.2">
      <c r="F42" s="62"/>
      <c r="I42" s="62"/>
      <c r="M42" s="53"/>
      <c r="T42" s="62"/>
      <c r="AG42" s="62"/>
    </row>
    <row r="43" spans="1:40" x14ac:dyDescent="0.2">
      <c r="M43" s="53"/>
      <c r="P43" s="62"/>
      <c r="S43" s="246"/>
      <c r="T43" s="62"/>
      <c r="AK43" s="62"/>
    </row>
    <row r="44" spans="1:40" x14ac:dyDescent="0.2">
      <c r="M44" s="53"/>
      <c r="P44" s="62"/>
      <c r="S44" s="62"/>
      <c r="T44" s="62"/>
    </row>
  </sheetData>
  <mergeCells count="20">
    <mergeCell ref="R3:T3"/>
    <mergeCell ref="U3:U6"/>
    <mergeCell ref="V3:X3"/>
    <mergeCell ref="Y3:AA3"/>
    <mergeCell ref="AB3:AD3"/>
    <mergeCell ref="A1:I1"/>
    <mergeCell ref="K1:S1"/>
    <mergeCell ref="U1:AC1"/>
    <mergeCell ref="AE1:AM1"/>
    <mergeCell ref="A3:A6"/>
    <mergeCell ref="B3:D3"/>
    <mergeCell ref="E3:G3"/>
    <mergeCell ref="H3:J3"/>
    <mergeCell ref="K3:K6"/>
    <mergeCell ref="L3:N3"/>
    <mergeCell ref="AE3:AE6"/>
    <mergeCell ref="AF3:AH3"/>
    <mergeCell ref="AI3:AK3"/>
    <mergeCell ref="AL3:AN3"/>
    <mergeCell ref="O3:Q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Листы</vt:lpstr>
      </vt:variant>
      <vt:variant>
        <vt:i4>24</vt:i4>
      </vt:variant>
      <vt:variant>
        <vt:lpstr>Диаграммы</vt:lpstr>
      </vt:variant>
      <vt:variant>
        <vt:i4>2</vt:i4>
      </vt:variant>
      <vt:variant>
        <vt:lpstr>Именованные диапазоны</vt:lpstr>
      </vt:variant>
      <vt:variant>
        <vt:i4>4</vt:i4>
      </vt:variant>
    </vt:vector>
  </HeadingPairs>
  <TitlesOfParts>
    <vt:vector size="30" baseType="lpstr">
      <vt:lpstr>Молоко с начала года</vt:lpstr>
      <vt:lpstr>промрасчет</vt:lpstr>
      <vt:lpstr>Рейтинг</vt:lpstr>
      <vt:lpstr>Исходный для набора</vt:lpstr>
      <vt:lpstr>Сгруппированный</vt:lpstr>
      <vt:lpstr>ДИНАМИКА 2022</vt:lpstr>
      <vt:lpstr>ДИНАМИКА 2021</vt:lpstr>
      <vt:lpstr>Динамика 2020</vt:lpstr>
      <vt:lpstr>Динамика 2019</vt:lpstr>
      <vt:lpstr>Динамина 2018</vt:lpstr>
      <vt:lpstr>Динамина 2017</vt:lpstr>
      <vt:lpstr>Динамика 2016 натур</vt:lpstr>
      <vt:lpstr>Динамика 2015</vt:lpstr>
      <vt:lpstr>Динамика 2014</vt:lpstr>
      <vt:lpstr>Динамика 2013</vt:lpstr>
      <vt:lpstr>Динамика 2012</vt:lpstr>
      <vt:lpstr>Динамика 2011</vt:lpstr>
      <vt:lpstr>Динамика 2010</vt:lpstr>
      <vt:lpstr>Динамика 2009г</vt:lpstr>
      <vt:lpstr>Динамика 2016</vt:lpstr>
      <vt:lpstr>ДИНАМИКА 2008 2007</vt:lpstr>
      <vt:lpstr>валовка в течении месяца</vt:lpstr>
      <vt:lpstr>продуктивность в течен месяца</vt:lpstr>
      <vt:lpstr>валовка помесячноза год</vt:lpstr>
      <vt:lpstr>Диаграмма3</vt:lpstr>
      <vt:lpstr>Диаграмма1</vt:lpstr>
      <vt:lpstr>Рейтинг!_GoBack</vt:lpstr>
      <vt:lpstr>'валовка помесячноза год'!Заголовки_для_печати</vt:lpstr>
      <vt:lpstr>'Исходный для набора'!Область_печати</vt:lpstr>
      <vt:lpstr>Сгруппированный!Область_печати</vt:lpstr>
    </vt:vector>
  </TitlesOfParts>
  <Company>Домашний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Windows95</dc:creator>
  <cp:lastModifiedBy>Мария В. Майстрова</cp:lastModifiedBy>
  <cp:lastPrinted>2024-02-12T02:06:23Z</cp:lastPrinted>
  <dcterms:created xsi:type="dcterms:W3CDTF">1997-07-09T08:28:19Z</dcterms:created>
  <dcterms:modified xsi:type="dcterms:W3CDTF">2024-02-12T02:13:55Z</dcterms:modified>
</cp:coreProperties>
</file>